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80" tabRatio="671" activeTab="0"/>
  </bookViews>
  <sheets>
    <sheet name="2022年资金分配表 " sheetId="1" r:id="rId1"/>
    <sheet name="2022年资金分配表" sheetId="2" state="hidden" r:id="rId2"/>
    <sheet name="目标人群测算表1" sheetId="3" state="hidden" r:id="rId3"/>
    <sheet name="资金测算表1" sheetId="4" state="hidden" r:id="rId4"/>
    <sheet name="2019年需方实际补助明细" sheetId="5" state="hidden" r:id="rId5"/>
    <sheet name="2019年结算表" sheetId="6" state="hidden" r:id="rId6"/>
  </sheets>
  <definedNames>
    <definedName name="_xlnm.Print_Titles" localSheetId="0">'2022年资金分配表 '!$4:$4</definedName>
  </definedNames>
  <calcPr fullCalcOnLoad="1"/>
</workbook>
</file>

<file path=xl/sharedStrings.xml><?xml version="1.0" encoding="utf-8"?>
<sst xmlns="http://schemas.openxmlformats.org/spreadsheetml/2006/main" count="956" uniqueCount="324">
  <si>
    <t>附件8</t>
  </si>
  <si>
    <t>2022年出生缺陷综合防控项目资金分配表</t>
  </si>
  <si>
    <t>金额：万元</t>
  </si>
  <si>
    <t>预算编号</t>
  </si>
  <si>
    <t>地区</t>
  </si>
  <si>
    <t>2022年实际下达金额</t>
  </si>
  <si>
    <t>合计</t>
  </si>
  <si>
    <t>省本级小计</t>
  </si>
  <si>
    <t>省妇幼保健院</t>
  </si>
  <si>
    <t>地市小计</t>
  </si>
  <si>
    <t>汕头市</t>
  </si>
  <si>
    <t>汕头市本级</t>
  </si>
  <si>
    <t>金平区</t>
  </si>
  <si>
    <t>龙湖区</t>
  </si>
  <si>
    <t>澄海区</t>
  </si>
  <si>
    <t>濠江区</t>
  </si>
  <si>
    <t>潮阳区</t>
  </si>
  <si>
    <t>潮南区</t>
  </si>
  <si>
    <t>南澳县</t>
  </si>
  <si>
    <t>韶关市</t>
  </si>
  <si>
    <t>韶关市本级</t>
  </si>
  <si>
    <t>浈江区</t>
  </si>
  <si>
    <t>武江区</t>
  </si>
  <si>
    <t>曲江区</t>
  </si>
  <si>
    <t>乐昌市</t>
  </si>
  <si>
    <t>南雄市</t>
  </si>
  <si>
    <t>仁化县</t>
  </si>
  <si>
    <t>始兴县</t>
  </si>
  <si>
    <t>翁源县</t>
  </si>
  <si>
    <t>新丰县</t>
  </si>
  <si>
    <t>乳源县</t>
  </si>
  <si>
    <t>河源市</t>
  </si>
  <si>
    <t>河源市本级</t>
  </si>
  <si>
    <t>源城区</t>
  </si>
  <si>
    <t>东源县</t>
  </si>
  <si>
    <t>和平县</t>
  </si>
  <si>
    <t>龙川县</t>
  </si>
  <si>
    <t>紫金县</t>
  </si>
  <si>
    <t>连平县</t>
  </si>
  <si>
    <t>梅州市</t>
  </si>
  <si>
    <t>梅州市本级</t>
  </si>
  <si>
    <t>梅江区</t>
  </si>
  <si>
    <t>兴宁市</t>
  </si>
  <si>
    <t>梅县区</t>
  </si>
  <si>
    <t>平远县</t>
  </si>
  <si>
    <t>蕉岭县</t>
  </si>
  <si>
    <t>大埔县</t>
  </si>
  <si>
    <t>丰顺县</t>
  </si>
  <si>
    <t>五华县</t>
  </si>
  <si>
    <t>惠州市</t>
  </si>
  <si>
    <t>惠州市本级</t>
  </si>
  <si>
    <t>惠城区</t>
  </si>
  <si>
    <t>惠阳区</t>
  </si>
  <si>
    <t>惠东县</t>
  </si>
  <si>
    <t>博罗县</t>
  </si>
  <si>
    <t>龙门县</t>
  </si>
  <si>
    <t>汕尾市</t>
  </si>
  <si>
    <t>汕尾市本级</t>
  </si>
  <si>
    <t>城区</t>
  </si>
  <si>
    <t>陆丰市</t>
  </si>
  <si>
    <t>海丰县</t>
  </si>
  <si>
    <t>陆河县</t>
  </si>
  <si>
    <t>江门市（台开恩）</t>
  </si>
  <si>
    <t>江门市本级</t>
  </si>
  <si>
    <t>台山市</t>
  </si>
  <si>
    <t>开平市</t>
  </si>
  <si>
    <t>恩平市</t>
  </si>
  <si>
    <t>阳江市</t>
  </si>
  <si>
    <t>阳江市本级</t>
  </si>
  <si>
    <t>江城区</t>
  </si>
  <si>
    <t>阳春市</t>
  </si>
  <si>
    <t>阳东区</t>
  </si>
  <si>
    <t>阳西县</t>
  </si>
  <si>
    <t>湛江市</t>
  </si>
  <si>
    <t>湛江市本级</t>
  </si>
  <si>
    <t>赤坎区</t>
  </si>
  <si>
    <t>霞山区</t>
  </si>
  <si>
    <t>麻章区</t>
  </si>
  <si>
    <t>坡头区</t>
  </si>
  <si>
    <t>雷州市</t>
  </si>
  <si>
    <t>廉江市</t>
  </si>
  <si>
    <t>吴川市</t>
  </si>
  <si>
    <t>遂溪县</t>
  </si>
  <si>
    <t>徐闻县</t>
  </si>
  <si>
    <t>茂名市</t>
  </si>
  <si>
    <t>茂名市本级</t>
  </si>
  <si>
    <t>茂南区</t>
  </si>
  <si>
    <t>信宜市</t>
  </si>
  <si>
    <t>高州市</t>
  </si>
  <si>
    <t>化州市</t>
  </si>
  <si>
    <t>电白区</t>
  </si>
  <si>
    <t>肇庆市</t>
  </si>
  <si>
    <t>肇庆市本级</t>
  </si>
  <si>
    <t>端州区</t>
  </si>
  <si>
    <t>鼎湖区</t>
  </si>
  <si>
    <t>四会市</t>
  </si>
  <si>
    <t>高要区</t>
  </si>
  <si>
    <t>广宁县</t>
  </si>
  <si>
    <t>德庆县</t>
  </si>
  <si>
    <t>封开县</t>
  </si>
  <si>
    <t>怀集县</t>
  </si>
  <si>
    <t>清远市</t>
  </si>
  <si>
    <t>清远市本级</t>
  </si>
  <si>
    <t>清城区</t>
  </si>
  <si>
    <t>清新区</t>
  </si>
  <si>
    <t>英德市</t>
  </si>
  <si>
    <t>连州市</t>
  </si>
  <si>
    <t>佛冈县</t>
  </si>
  <si>
    <t>连山县</t>
  </si>
  <si>
    <t>连南县</t>
  </si>
  <si>
    <t>阳山县</t>
  </si>
  <si>
    <t>潮州市</t>
  </si>
  <si>
    <t>潮州市本级</t>
  </si>
  <si>
    <t>湘桥区</t>
  </si>
  <si>
    <t>饶平县</t>
  </si>
  <si>
    <t>潮安区（含枫溪区）</t>
  </si>
  <si>
    <t>揭阳市</t>
  </si>
  <si>
    <t>揭阳市本级</t>
  </si>
  <si>
    <t>榕城区</t>
  </si>
  <si>
    <t>揭东区</t>
  </si>
  <si>
    <t>普宁市</t>
  </si>
  <si>
    <t>揭西县</t>
  </si>
  <si>
    <t>惠来县</t>
  </si>
  <si>
    <t>云浮市</t>
  </si>
  <si>
    <t>云浮市本级</t>
  </si>
  <si>
    <t>云城区</t>
  </si>
  <si>
    <t>罗定市</t>
  </si>
  <si>
    <t>新兴县</t>
  </si>
  <si>
    <t>郁南县</t>
  </si>
  <si>
    <t>云安区</t>
  </si>
  <si>
    <t>附件1</t>
  </si>
  <si>
    <t>2022年出生缺陷综合防控项目资金分配表（6.30稿）</t>
  </si>
  <si>
    <t>单位（万元）</t>
  </si>
  <si>
    <t>2022年应补助金额</t>
  </si>
  <si>
    <t>结算2020年需方补助资金</t>
  </si>
  <si>
    <t>2020年以前待结算</t>
  </si>
  <si>
    <t>需方补助</t>
  </si>
  <si>
    <t>供方补助</t>
  </si>
  <si>
    <t>补助金额</t>
  </si>
  <si>
    <t>预算资金(粤财社〔2019〕276号)</t>
  </si>
  <si>
    <t>实际支出</t>
  </si>
  <si>
    <t>2020年结余金额</t>
  </si>
  <si>
    <t>产前筛查及产前诊断需方补助目标人群预测数</t>
  </si>
  <si>
    <t>新生儿需方补助目标人群预测数</t>
  </si>
  <si>
    <t>产前筛查补助预算人数（人）</t>
  </si>
  <si>
    <t>新生儿筛查补助预算人数（人）</t>
  </si>
  <si>
    <t>预算金额</t>
  </si>
  <si>
    <t>栏次</t>
  </si>
  <si>
    <t>[1]</t>
  </si>
  <si>
    <t>[2]</t>
  </si>
  <si>
    <t>[3]=（[1]*370+[2]*130）/10000</t>
  </si>
  <si>
    <t>[4]</t>
  </si>
  <si>
    <t>[5]=[3]+[4]</t>
  </si>
  <si>
    <t>[6]</t>
  </si>
  <si>
    <t>[7]</t>
  </si>
  <si>
    <t>[8]=[6]-[7]</t>
  </si>
  <si>
    <t>[9]</t>
  </si>
  <si>
    <t>[10]=[5]-[8]+[9]</t>
  </si>
  <si>
    <t>说明：1、列[1]、列[2]根据《广东省出生砸碎缺陷综合防控项目管理方案（2021-2023年）》（粤卫妇幼函[2020]12号）附件1的2022年目标人群预测数的85%左右下达。2、列[6]源于《关于安排2020年省级医疗卫生健康事业发展专项资金（第一批）的通知》（粤财社[2019]276号）附件8的3栏+8栏。3、列[7]源于各项目县区在省妇幼信息平台中补助登记汇总数据。4、各市非建制区、市保健院的相关数据列入市本级统计。5、列[9]为补充结算2020年以往待结算下达经费，根据粤财社[2019]276号2020年下达经费时，江门市本级、韶关市本级结算2018年需方补助结余资金分别为-43万元、-47万元，实际应该为-33万元、-37万元（粤财社[2019]42号），即2019年当年实际未下达。6、列[9]中惠州市本级260万，根据《关于安排2021年出生缺陷综合防控项目补助资金的通知》（粤财社[2021]5号）附件2补充。</t>
  </si>
  <si>
    <t>附件1-2</t>
  </si>
  <si>
    <t>2021-2023年广东省出生缺陷综合防控项目目标人群测算表</t>
  </si>
  <si>
    <t>广东省户籍围产儿数</t>
  </si>
  <si>
    <t>2017-2019年年均增长率</t>
  </si>
  <si>
    <t>2019年产前筛查及诊断项目补助人数（以结构畸形筛查人数为基数）</t>
  </si>
  <si>
    <t>2019年项目筛查覆盖率</t>
  </si>
  <si>
    <t>新生儿筛查需方补助目标人群预测数</t>
  </si>
  <si>
    <t>产前筛查及诊断需方补助目标人群预测数</t>
  </si>
  <si>
    <t>2017年</t>
  </si>
  <si>
    <t>2018年</t>
  </si>
  <si>
    <t>2019年</t>
  </si>
  <si>
    <t>2021年</t>
  </si>
  <si>
    <t>2022年</t>
  </si>
  <si>
    <t>2023年</t>
  </si>
  <si>
    <t>[3]</t>
  </si>
  <si>
    <t>[5]</t>
  </si>
  <si>
    <t>[7]=[3]*[4]</t>
  </si>
  <si>
    <t>[8]=[7]*[4]</t>
  </si>
  <si>
    <t>[9]=[8]*[4]</t>
  </si>
  <si>
    <t>[10]=[7]*[6]</t>
  </si>
  <si>
    <t>[11]=[8]*[6]</t>
  </si>
  <si>
    <r>
      <t>[1</t>
    </r>
    <r>
      <rPr>
        <sz val="9"/>
        <rFont val="宋体"/>
        <family val="0"/>
      </rPr>
      <t>2</t>
    </r>
    <r>
      <rPr>
        <sz val="9"/>
        <rFont val="宋体"/>
        <family val="0"/>
      </rPr>
      <t>]=[</t>
    </r>
    <r>
      <rPr>
        <sz val="9"/>
        <rFont val="宋体"/>
        <family val="0"/>
      </rPr>
      <t>9</t>
    </r>
    <r>
      <rPr>
        <sz val="9"/>
        <rFont val="宋体"/>
        <family val="0"/>
      </rPr>
      <t>]*[6]</t>
    </r>
  </si>
  <si>
    <t>全省合计</t>
  </si>
  <si>
    <t>省本级</t>
  </si>
  <si>
    <t>珠三角地市小计</t>
  </si>
  <si>
    <t>广州市</t>
  </si>
  <si>
    <t>深圳市</t>
  </si>
  <si>
    <t>珠海市</t>
  </si>
  <si>
    <t>佛山市</t>
  </si>
  <si>
    <t>东莞市</t>
  </si>
  <si>
    <t>中山市</t>
  </si>
  <si>
    <t>江门市（台开恩以外其他县区）</t>
  </si>
  <si>
    <t>省财政补助项目地市小计</t>
  </si>
  <si>
    <t>江门市</t>
  </si>
  <si>
    <t>附件1-3</t>
  </si>
  <si>
    <t>2021-2023年广东省出生缺陷综合防控项目经费测算表</t>
  </si>
  <si>
    <t>金额单位：万元</t>
  </si>
  <si>
    <t>新生儿筛查财政预拨标准</t>
  </si>
  <si>
    <t>产前筛查及诊断财政预拨标准</t>
  </si>
  <si>
    <t>供方补助县数量</t>
  </si>
  <si>
    <t>2021年省财政补助</t>
  </si>
  <si>
    <t>2022年省财政补助</t>
  </si>
  <si>
    <t>2023年省财政补助</t>
  </si>
  <si>
    <t>2021-2023年省财政补助</t>
  </si>
  <si>
    <t>2021-2023项目需方经费</t>
  </si>
  <si>
    <t>取消群众20%</t>
  </si>
  <si>
    <t>新增项目</t>
  </si>
  <si>
    <t>小计</t>
  </si>
  <si>
    <t>省财政预拨标准</t>
  </si>
  <si>
    <t>市县财政预拨标准</t>
  </si>
  <si>
    <t>供方经费</t>
  </si>
  <si>
    <t>需方经费</t>
  </si>
  <si>
    <t>省财政</t>
  </si>
  <si>
    <t>市县财政</t>
  </si>
  <si>
    <t>原由群众负担20%</t>
  </si>
  <si>
    <t>省财政负担</t>
  </si>
  <si>
    <t>新生儿筛查</t>
  </si>
  <si>
    <t>产前筛查及诊断</t>
  </si>
  <si>
    <t>[7]=[8]+[9]</t>
  </si>
  <si>
    <t>[8]</t>
  </si>
  <si>
    <t>[10]=[11]+[12]</t>
  </si>
  <si>
    <t>[11]</t>
  </si>
  <si>
    <t>[12]</t>
  </si>
  <si>
    <t>[13]=[14]+[15]</t>
  </si>
  <si>
    <t>[14]</t>
  </si>
  <si>
    <t>[15]</t>
  </si>
  <si>
    <t>[16]=[17]+[18]</t>
  </si>
  <si>
    <t>[17]</t>
  </si>
  <si>
    <t>[18]</t>
  </si>
  <si>
    <t>[19]=[20]+[21]</t>
  </si>
  <si>
    <t>[20]</t>
  </si>
  <si>
    <t>[21]</t>
  </si>
  <si>
    <t>[22]=[23]+[24]</t>
  </si>
  <si>
    <t>[23]=[14]+[17]+[20]</t>
  </si>
  <si>
    <t>[24]=[15]+[18]+[21]</t>
  </si>
  <si>
    <t>珠三角七市</t>
  </si>
  <si>
    <t>省财政补助地市小计</t>
  </si>
  <si>
    <t xml:space="preserve">备注：1.需方补助经费财政预拨标准为孕妇620元/胎、新生儿214元/例，省市县按照6：2：2比例承担。 2.省财政按省级510万元/年，市级12万/年、县级9万/年安排出生缺陷防控中心工作经费，用于出生缺陷防控项目人员培训、督导检查、健康宣教、信息系统建设维护、质量控制等；3、对需要在市级以上医疗机构完成的产前诊断和新生儿遗传代谢病筛查项目，各项目地市可将该项目需方经费直接下达到相应机构并按照财政结算标准全额结算。 </t>
  </si>
  <si>
    <t>附件1-4</t>
  </si>
  <si>
    <t>广东省出生缺陷综合防控项目需方补助情况</t>
  </si>
  <si>
    <t>统计时间：2019年1月1日——2019年12月31日</t>
  </si>
  <si>
    <t>导出口径：经费管理机构、补助登记时间</t>
  </si>
  <si>
    <t>补助情况</t>
  </si>
  <si>
    <t>地中海贫血</t>
  </si>
  <si>
    <t>染色体异常</t>
  </si>
  <si>
    <t>明显结构畸形</t>
  </si>
  <si>
    <t>新筛</t>
  </si>
  <si>
    <t>（万元）</t>
  </si>
  <si>
    <t>补助合计</t>
  </si>
  <si>
    <t>血红蛋白电泳分析</t>
  </si>
  <si>
    <t>金额（50元例）</t>
  </si>
  <si>
    <t>基因检测</t>
  </si>
  <si>
    <t>金额（500元例）</t>
  </si>
  <si>
    <t>产前诊断</t>
  </si>
  <si>
    <t>金额（1850元例）</t>
  </si>
  <si>
    <t>终止妊娠</t>
  </si>
  <si>
    <t>金额（1200元例）</t>
  </si>
  <si>
    <t>筛查</t>
  </si>
  <si>
    <t>金额（126元例）</t>
  </si>
  <si>
    <t>诊断</t>
  </si>
  <si>
    <t>金额（799元例）</t>
  </si>
  <si>
    <t>金额（788元例）</t>
  </si>
  <si>
    <t>金额（88元例）</t>
  </si>
  <si>
    <t>金额（194元例）</t>
  </si>
  <si>
    <t>遗传代谢病筛查</t>
  </si>
  <si>
    <t>金额（36元例）</t>
  </si>
  <si>
    <t>听力障碍筛查</t>
  </si>
  <si>
    <t>金额（43元例）</t>
  </si>
  <si>
    <t>人数</t>
  </si>
  <si>
    <t>元</t>
  </si>
  <si>
    <t>广东省妇幼保健院</t>
  </si>
  <si>
    <t>乳源瑶族自治县</t>
  </si>
  <si>
    <t>连山壮族瑶族自治县</t>
  </si>
  <si>
    <t>连南瑶族自治县</t>
  </si>
  <si>
    <t>附件1-5</t>
  </si>
  <si>
    <t>2019年省出防项目需方经费结算表</t>
  </si>
  <si>
    <t>2019年预算情况</t>
  </si>
  <si>
    <t>2019年实际支出情况</t>
  </si>
  <si>
    <t>结算2019年需方补助结余资金</t>
  </si>
  <si>
    <t>往年度待结算(粤财社[2019]276号附件8)</t>
  </si>
  <si>
    <t>总结余资金</t>
  </si>
  <si>
    <t>地贫防控</t>
  </si>
  <si>
    <t>出生缺陷</t>
  </si>
  <si>
    <t>两项合计</t>
  </si>
  <si>
    <t>（元）</t>
  </si>
  <si>
    <t>[7]=[1]-[4]</t>
  </si>
  <si>
    <t>[8]=[2]-[5]</t>
  </si>
  <si>
    <t>[9]=[3]-[6]</t>
  </si>
  <si>
    <t>[10]</t>
  </si>
  <si>
    <t>[11]=[10]-[9]</t>
  </si>
  <si>
    <t>其中：汕头市妇幼保健院</t>
  </si>
  <si>
    <t>其中：韶关市妇幼保健院</t>
  </si>
  <si>
    <t>其中：河源市妇幼保健院</t>
  </si>
  <si>
    <t>江东新区</t>
  </si>
  <si>
    <t>其中：梅州市妇幼保健院</t>
  </si>
  <si>
    <t>其中：惠州市妇幼保健院</t>
  </si>
  <si>
    <t>大亚湾经济技术开发区</t>
  </si>
  <si>
    <t>恺高新技术产业开发区</t>
  </si>
  <si>
    <t>其中：汕尾市妇幼保健院</t>
  </si>
  <si>
    <t>红海湾开发区</t>
  </si>
  <si>
    <t>华侨管理区</t>
  </si>
  <si>
    <t>其中：江门市妇幼保健院</t>
  </si>
  <si>
    <t>其中：阳江市妇幼保健院</t>
  </si>
  <si>
    <t>海陵岛经济开发试验区</t>
  </si>
  <si>
    <t>市高新技术产业开发区</t>
  </si>
  <si>
    <t>其中：湛江市妇幼保健院</t>
  </si>
  <si>
    <t>湛江市经济技术开发区</t>
  </si>
  <si>
    <t>南三岛滨海旅游示范区</t>
  </si>
  <si>
    <t>奋勇高新技术开发区</t>
  </si>
  <si>
    <t>其中：茂名市妇幼保健院</t>
  </si>
  <si>
    <t>其中：肇庆市妇幼保健院</t>
  </si>
  <si>
    <t>肇庆市高新区</t>
  </si>
  <si>
    <t>其中：清远市妇幼保健院</t>
  </si>
  <si>
    <t>其中：潮州市妇幼保健院</t>
  </si>
  <si>
    <t>枫溪区</t>
  </si>
  <si>
    <t>其中：揭阳市妇幼保健院</t>
  </si>
  <si>
    <t>产业园</t>
  </si>
  <si>
    <t>空港经济区</t>
  </si>
  <si>
    <t>普宁华侨管理区</t>
  </si>
  <si>
    <t>大南山华侨管理区</t>
  </si>
  <si>
    <t>大南海石化工业区</t>
  </si>
  <si>
    <t>其中：云浮市妇幼保健院</t>
  </si>
  <si>
    <t>说明：</t>
  </si>
  <si>
    <t>1、列1-3、10源于《关于安排2019年省级医疗卫生健康事业发展专项资金（第一批）的通知》（粤财社[2019]42号）附件10.</t>
  </si>
  <si>
    <t>4、列4、5：“需方经费”源于省妇幼信息平台中补助登记汇总数据（按经费管理机构、补助登记时间）。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</si>
</sst>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_ * #,##0_ ;_ * \-#,##0_ ;_ * &quot;-&quot;??_ ;_ @_ "/>
    <numFmt numFmtId="179" formatCode="###0"/>
    <numFmt numFmtId="180" formatCode="0_ "/>
  </numFmts>
  <fonts count="42">
    <font>
      <sz val="12"/>
      <name val="宋体"/>
      <family val="0"/>
    </font>
    <font>
      <sz val="11"/>
      <name val="宋体"/>
      <family val="0"/>
    </font>
    <font>
      <b/>
      <sz val="10"/>
      <color indexed="8"/>
      <name val="宋体"/>
      <family val="0"/>
    </font>
    <font>
      <sz val="10"/>
      <color indexed="8"/>
      <name val="宋体"/>
      <family val="0"/>
    </font>
    <font>
      <sz val="11"/>
      <color indexed="8"/>
      <name val="宋体"/>
      <family val="0"/>
    </font>
    <font>
      <b/>
      <sz val="14"/>
      <color indexed="8"/>
      <name val="宋体"/>
      <family val="0"/>
    </font>
    <font>
      <sz val="10"/>
      <name val="宋体"/>
      <family val="0"/>
    </font>
    <font>
      <b/>
      <sz val="11"/>
      <color indexed="8"/>
      <name val="宋体"/>
      <family val="0"/>
    </font>
    <font>
      <b/>
      <sz val="16"/>
      <color indexed="8"/>
      <name val="宋体"/>
      <family val="0"/>
    </font>
    <font>
      <sz val="9"/>
      <name val="宋体"/>
      <family val="0"/>
    </font>
    <font>
      <b/>
      <sz val="9"/>
      <name val="宋体"/>
      <family val="0"/>
    </font>
    <font>
      <b/>
      <sz val="12"/>
      <name val="宋体"/>
      <family val="0"/>
    </font>
    <font>
      <sz val="12"/>
      <name val="黑体"/>
      <family val="3"/>
    </font>
    <font>
      <b/>
      <sz val="18"/>
      <name val="宋体"/>
      <family val="0"/>
    </font>
    <font>
      <b/>
      <sz val="10"/>
      <name val="宋体"/>
      <family val="0"/>
    </font>
    <font>
      <b/>
      <sz val="20"/>
      <color indexed="8"/>
      <name val="宋体"/>
      <family val="0"/>
    </font>
    <font>
      <b/>
      <sz val="11"/>
      <name val="宋体"/>
      <family val="0"/>
    </font>
    <font>
      <b/>
      <sz val="12"/>
      <color indexed="8"/>
      <name val="宋体"/>
      <family val="0"/>
    </font>
    <font>
      <sz val="12"/>
      <color indexed="8"/>
      <name val="宋体"/>
      <family val="0"/>
    </font>
    <font>
      <sz val="14"/>
      <color indexed="8"/>
      <name val="宋体"/>
      <family val="0"/>
    </font>
    <font>
      <sz val="12"/>
      <color indexed="10"/>
      <name val="宋体"/>
      <family val="0"/>
    </font>
    <font>
      <b/>
      <sz val="20"/>
      <name val="宋体"/>
      <family val="0"/>
    </font>
    <font>
      <b/>
      <sz val="14"/>
      <name val="宋体"/>
      <family val="0"/>
    </font>
    <font>
      <sz val="11"/>
      <color indexed="8"/>
      <name val="等线"/>
      <family val="0"/>
    </font>
    <font>
      <sz val="11"/>
      <color indexed="60"/>
      <name val="等线"/>
      <family val="0"/>
    </font>
    <font>
      <b/>
      <sz val="11"/>
      <color indexed="9"/>
      <name val="等线"/>
      <family val="0"/>
    </font>
    <font>
      <sz val="11"/>
      <color indexed="62"/>
      <name val="等线"/>
      <family val="0"/>
    </font>
    <font>
      <b/>
      <sz val="11"/>
      <color indexed="52"/>
      <name val="等线"/>
      <family val="0"/>
    </font>
    <font>
      <sz val="11"/>
      <color indexed="10"/>
      <name val="等线"/>
      <family val="0"/>
    </font>
    <font>
      <b/>
      <sz val="18"/>
      <color indexed="62"/>
      <name val="等线"/>
      <family val="0"/>
    </font>
    <font>
      <u val="single"/>
      <sz val="11"/>
      <color indexed="12"/>
      <name val="等线"/>
      <family val="0"/>
    </font>
    <font>
      <sz val="11"/>
      <color indexed="52"/>
      <name val="等线"/>
      <family val="0"/>
    </font>
    <font>
      <u val="single"/>
      <sz val="11"/>
      <color indexed="20"/>
      <name val="等线"/>
      <family val="0"/>
    </font>
    <font>
      <sz val="11"/>
      <color indexed="9"/>
      <name val="等线"/>
      <family val="0"/>
    </font>
    <font>
      <b/>
      <sz val="11"/>
      <color indexed="63"/>
      <name val="等线"/>
      <family val="0"/>
    </font>
    <font>
      <i/>
      <sz val="11"/>
      <color indexed="23"/>
      <name val="等线"/>
      <family val="0"/>
    </font>
    <font>
      <b/>
      <sz val="11"/>
      <color indexed="62"/>
      <name val="等线"/>
      <family val="0"/>
    </font>
    <font>
      <b/>
      <sz val="15"/>
      <color indexed="62"/>
      <name val="等线"/>
      <family val="0"/>
    </font>
    <font>
      <b/>
      <sz val="13"/>
      <color indexed="62"/>
      <name val="等线"/>
      <family val="0"/>
    </font>
    <font>
      <sz val="11"/>
      <color indexed="17"/>
      <name val="等线"/>
      <family val="0"/>
    </font>
    <font>
      <b/>
      <sz val="11"/>
      <color indexed="8"/>
      <name val="等线"/>
      <family val="0"/>
    </font>
    <font>
      <sz val="12"/>
      <color rgb="FFFF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23" fillId="2" borderId="0" applyNumberFormat="0" applyBorder="0" applyAlignment="0" applyProtection="0"/>
    <xf numFmtId="0" fontId="26" fillId="3" borderId="1" applyProtection="0">
      <alignment vertical="center"/>
    </xf>
    <xf numFmtId="44" fontId="0" fillId="0" borderId="0" applyProtection="0">
      <alignment vertical="center"/>
    </xf>
    <xf numFmtId="41" fontId="0" fillId="0" borderId="0" applyProtection="0">
      <alignment vertical="center"/>
    </xf>
    <xf numFmtId="0" fontId="23" fillId="4" borderId="0" applyNumberFormat="0" applyBorder="0" applyAlignment="0" applyProtection="0"/>
    <xf numFmtId="0" fontId="24" fillId="5" borderId="0" applyProtection="0">
      <alignment vertical="center"/>
    </xf>
    <xf numFmtId="43" fontId="0" fillId="0" borderId="0" applyProtection="0">
      <alignment vertical="center"/>
    </xf>
    <xf numFmtId="0" fontId="23" fillId="4" borderId="0" applyNumberFormat="0" applyBorder="0" applyAlignment="0" applyProtection="0"/>
    <xf numFmtId="0" fontId="30" fillId="0" borderId="0" applyProtection="0">
      <alignment vertical="center"/>
    </xf>
    <xf numFmtId="9" fontId="0" fillId="0" borderId="0" applyProtection="0">
      <alignment vertical="center"/>
    </xf>
    <xf numFmtId="0" fontId="32" fillId="0" borderId="0" applyProtection="0">
      <alignment vertical="center"/>
    </xf>
    <xf numFmtId="9" fontId="0" fillId="0" borderId="0" applyProtection="0">
      <alignment vertical="center"/>
    </xf>
    <xf numFmtId="0" fontId="0" fillId="6" borderId="2" applyProtection="0">
      <alignment vertical="center"/>
    </xf>
    <xf numFmtId="0" fontId="23" fillId="3" borderId="0" applyNumberFormat="0" applyBorder="0" applyAlignment="0" applyProtection="0"/>
    <xf numFmtId="0" fontId="36" fillId="0" borderId="0" applyProtection="0">
      <alignment vertical="center"/>
    </xf>
    <xf numFmtId="0" fontId="28" fillId="0" borderId="0" applyProtection="0">
      <alignment vertical="center"/>
    </xf>
    <xf numFmtId="0" fontId="29" fillId="0" borderId="0" applyProtection="0">
      <alignment vertical="center"/>
    </xf>
    <xf numFmtId="0" fontId="35" fillId="0" borderId="0" applyProtection="0">
      <alignment vertical="center"/>
    </xf>
    <xf numFmtId="0" fontId="37" fillId="0" borderId="3" applyProtection="0">
      <alignment vertical="center"/>
    </xf>
    <xf numFmtId="0" fontId="38" fillId="0" borderId="3" applyProtection="0">
      <alignment vertical="center"/>
    </xf>
    <xf numFmtId="0" fontId="23" fillId="7" borderId="0" applyNumberFormat="0" applyBorder="0" applyAlignment="0" applyProtection="0"/>
    <xf numFmtId="0" fontId="36" fillId="0" borderId="4" applyProtection="0">
      <alignment vertical="center"/>
    </xf>
    <xf numFmtId="0" fontId="23" fillId="3" borderId="0" applyNumberFormat="0" applyBorder="0" applyAlignment="0" applyProtection="0"/>
    <xf numFmtId="0" fontId="34" fillId="2" borderId="5" applyProtection="0">
      <alignment vertical="center"/>
    </xf>
    <xf numFmtId="0" fontId="27" fillId="2" borderId="1" applyProtection="0">
      <alignment vertical="center"/>
    </xf>
    <xf numFmtId="0" fontId="25" fillId="8" borderId="6" applyProtection="0">
      <alignment vertical="center"/>
    </xf>
    <xf numFmtId="43" fontId="0" fillId="0" borderId="0" applyProtection="0">
      <alignment vertical="center"/>
    </xf>
    <xf numFmtId="0" fontId="23" fillId="9" borderId="0" applyNumberFormat="0" applyBorder="0" applyAlignment="0" applyProtection="0"/>
    <xf numFmtId="0" fontId="33" fillId="10" borderId="0" applyNumberFormat="0" applyBorder="0" applyAlignment="0" applyProtection="0"/>
    <xf numFmtId="0" fontId="31" fillId="0" borderId="7" applyProtection="0">
      <alignment vertical="center"/>
    </xf>
    <xf numFmtId="0" fontId="4" fillId="0" borderId="0">
      <alignment vertical="center"/>
      <protection/>
    </xf>
    <xf numFmtId="0" fontId="40" fillId="0" borderId="8" applyProtection="0">
      <alignment vertical="center"/>
    </xf>
    <xf numFmtId="0" fontId="39" fillId="9" borderId="0" applyProtection="0">
      <alignment vertical="center"/>
    </xf>
    <xf numFmtId="0" fontId="24" fillId="11" borderId="0" applyProtection="0">
      <alignment vertical="center"/>
    </xf>
    <xf numFmtId="0" fontId="23" fillId="12" borderId="0" applyNumberFormat="0" applyBorder="0" applyAlignment="0" applyProtection="0"/>
    <xf numFmtId="0" fontId="3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33" fillId="16" borderId="0" applyNumberFormat="0" applyBorder="0" applyAlignment="0" applyProtection="0"/>
    <xf numFmtId="0" fontId="0" fillId="0" borderId="0">
      <alignment/>
      <protection/>
    </xf>
    <xf numFmtId="0" fontId="23" fillId="14" borderId="0" applyNumberFormat="0" applyBorder="0" applyAlignment="0" applyProtection="0"/>
    <xf numFmtId="0" fontId="23" fillId="17" borderId="0" applyNumberFormat="0" applyBorder="0" applyAlignment="0" applyProtection="0"/>
    <xf numFmtId="0" fontId="33" fillId="18"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4" fillId="0" borderId="0" applyProtection="0">
      <alignment/>
    </xf>
    <xf numFmtId="0" fontId="0" fillId="0" borderId="0">
      <alignment vertical="center"/>
      <protection/>
    </xf>
    <xf numFmtId="43" fontId="0" fillId="0" borderId="0" applyProtection="0">
      <alignment vertical="center"/>
    </xf>
    <xf numFmtId="0" fontId="0" fillId="0" borderId="0">
      <alignment vertical="center"/>
      <protection/>
    </xf>
    <xf numFmtId="43" fontId="0" fillId="0" borderId="0" applyProtection="0">
      <alignment vertical="center"/>
    </xf>
  </cellStyleXfs>
  <cellXfs count="230">
    <xf numFmtId="0" fontId="0" fillId="0" borderId="0" xfId="0" applyAlignment="1">
      <alignment vertical="center"/>
    </xf>
    <xf numFmtId="0" fontId="2" fillId="0" borderId="0" xfId="0" applyNumberFormat="1" applyFont="1" applyFill="1" applyBorder="1" applyAlignment="1">
      <alignment/>
    </xf>
    <xf numFmtId="0" fontId="3" fillId="0" borderId="0" xfId="0" applyNumberFormat="1" applyFont="1" applyFill="1" applyBorder="1" applyAlignment="1">
      <alignment/>
    </xf>
    <xf numFmtId="0" fontId="4" fillId="0" borderId="0" xfId="0" applyNumberFormat="1" applyFont="1" applyFill="1" applyBorder="1" applyAlignment="1">
      <alignment/>
    </xf>
    <xf numFmtId="0" fontId="3" fillId="0" borderId="0" xfId="0" applyNumberFormat="1" applyFont="1" applyFill="1" applyBorder="1" applyAlignment="1">
      <alignment horizontal="right"/>
    </xf>
    <xf numFmtId="0" fontId="4" fillId="0" borderId="0" xfId="0" applyFont="1" applyFill="1" applyAlignment="1">
      <alignment/>
    </xf>
    <xf numFmtId="0" fontId="5"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right" vertical="center" wrapText="1"/>
    </xf>
    <xf numFmtId="0" fontId="2"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right" vertical="center" wrapText="1"/>
    </xf>
    <xf numFmtId="0" fontId="3" fillId="0" borderId="10" xfId="0" applyNumberFormat="1" applyFont="1" applyFill="1" applyBorder="1" applyAlignment="1">
      <alignment/>
    </xf>
    <xf numFmtId="0" fontId="3" fillId="19" borderId="10" xfId="0" applyNumberFormat="1" applyFont="1" applyFill="1" applyBorder="1" applyAlignment="1">
      <alignment/>
    </xf>
    <xf numFmtId="0" fontId="3" fillId="19" borderId="10" xfId="0" applyNumberFormat="1" applyFont="1" applyFill="1" applyBorder="1" applyAlignment="1">
      <alignment horizontal="right" vertical="center" wrapText="1"/>
    </xf>
    <xf numFmtId="0" fontId="2" fillId="0" borderId="10" xfId="0" applyNumberFormat="1" applyFont="1" applyFill="1" applyBorder="1" applyAlignment="1">
      <alignment/>
    </xf>
    <xf numFmtId="0" fontId="2" fillId="0" borderId="12" xfId="0" applyNumberFormat="1" applyFont="1" applyFill="1" applyBorder="1" applyAlignment="1">
      <alignment/>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xf>
    <xf numFmtId="43" fontId="6" fillId="0" borderId="14" xfId="22" applyFont="1" applyFill="1" applyBorder="1" applyAlignment="1">
      <alignment horizontal="right" vertical="center"/>
    </xf>
    <xf numFmtId="0" fontId="3" fillId="0" borderId="10" xfId="0" applyNumberFormat="1" applyFont="1" applyFill="1" applyBorder="1" applyAlignment="1">
      <alignment horizontal="right" vertical="center"/>
    </xf>
    <xf numFmtId="43" fontId="6" fillId="0" borderId="10" xfId="22"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10" xfId="0" applyNumberFormat="1" applyFont="1" applyFill="1" applyBorder="1" applyAlignment="1">
      <alignment horizontal="left" vertical="center" wrapText="1" indent="1"/>
    </xf>
    <xf numFmtId="0" fontId="3" fillId="2" borderId="14" xfId="0" applyNumberFormat="1" applyFont="1" applyFill="1" applyBorder="1" applyAlignment="1">
      <alignment horizontal="right" vertical="center"/>
    </xf>
    <xf numFmtId="0" fontId="3" fillId="0" borderId="1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7" fillId="0" borderId="0" xfId="0" applyNumberFormat="1" applyFont="1" applyFill="1" applyBorder="1" applyAlignment="1">
      <alignment/>
    </xf>
    <xf numFmtId="0" fontId="4" fillId="0" borderId="0" xfId="0" applyNumberFormat="1" applyFont="1" applyFill="1" applyAlignment="1">
      <alignment/>
    </xf>
    <xf numFmtId="0" fontId="8"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7" fillId="0" borderId="10" xfId="0" applyNumberFormat="1" applyFont="1" applyFill="1" applyBorder="1" applyAlignment="1">
      <alignment horizontal="center" vertical="center"/>
    </xf>
    <xf numFmtId="0" fontId="4" fillId="0" borderId="10" xfId="0" applyNumberFormat="1" applyFont="1" applyFill="1" applyBorder="1" applyAlignment="1">
      <alignment/>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7" fillId="0" borderId="10" xfId="0" applyNumberFormat="1" applyFont="1" applyFill="1" applyBorder="1" applyAlignment="1">
      <alignment/>
    </xf>
    <xf numFmtId="176" fontId="7"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9" fillId="0" borderId="0" xfId="0" applyFont="1" applyFill="1" applyAlignment="1">
      <alignment horizontal="center" vertical="center"/>
    </xf>
    <xf numFmtId="0" fontId="10" fillId="0" borderId="0" xfId="0" applyNumberFormat="1" applyFont="1" applyFill="1" applyAlignment="1">
      <alignment horizontal="center" vertical="center"/>
    </xf>
    <xf numFmtId="0" fontId="9"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Border="1" applyAlignment="1">
      <alignment horizontal="center" vertical="center"/>
    </xf>
    <xf numFmtId="0" fontId="0" fillId="0" borderId="0" xfId="0" applyFill="1" applyAlignment="1">
      <alignment horizontal="center" vertical="center"/>
    </xf>
    <xf numFmtId="0" fontId="9" fillId="0" borderId="0" xfId="0" applyNumberFormat="1" applyFont="1" applyFill="1" applyAlignment="1">
      <alignment horizontal="center" vertical="center"/>
    </xf>
    <xf numFmtId="43"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0"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177" fontId="14" fillId="0" borderId="10" xfId="25" applyNumberFormat="1" applyFont="1" applyFill="1" applyBorder="1" applyAlignment="1">
      <alignment horizontal="center" vertical="center"/>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6" fillId="0" borderId="10" xfId="22" applyNumberFormat="1" applyFont="1" applyFill="1" applyBorder="1" applyAlignment="1">
      <alignment horizontal="center" vertical="center"/>
    </xf>
    <xf numFmtId="0" fontId="6" fillId="0" borderId="10" xfId="69" applyFont="1" applyFill="1" applyBorder="1" applyAlignment="1">
      <alignment horizontal="center" vertical="center"/>
      <protection/>
    </xf>
    <xf numFmtId="0" fontId="0" fillId="0" borderId="10" xfId="0" applyFont="1" applyFill="1" applyBorder="1" applyAlignment="1">
      <alignment horizontal="left" vertical="center" wrapText="1"/>
    </xf>
    <xf numFmtId="0" fontId="13" fillId="0" borderId="0" xfId="0" applyNumberFormat="1" applyFont="1" applyFill="1" applyAlignment="1">
      <alignment horizontal="center" vertical="center"/>
    </xf>
    <xf numFmtId="177" fontId="6" fillId="0" borderId="10" xfId="25" applyNumberFormat="1" applyFont="1" applyFill="1" applyBorder="1" applyAlignment="1">
      <alignment horizontal="center" vertical="center"/>
    </xf>
    <xf numFmtId="177" fontId="6" fillId="0" borderId="10" xfId="22"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43" fontId="9"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8" fontId="6" fillId="0" borderId="10" xfId="22"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7" fontId="10" fillId="0" borderId="10" xfId="25"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9" fillId="0" borderId="10" xfId="22"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wrapText="1"/>
    </xf>
    <xf numFmtId="178" fontId="9" fillId="0" borderId="10" xfId="22"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177" fontId="10"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78" fontId="9"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9" fillId="0" borderId="0" xfId="69" applyFont="1" applyFill="1">
      <alignment vertical="center"/>
      <protection/>
    </xf>
    <xf numFmtId="0" fontId="10" fillId="0" borderId="0" xfId="69" applyFont="1" applyFill="1" applyAlignment="1">
      <alignment horizontal="center" vertical="center"/>
      <protection/>
    </xf>
    <xf numFmtId="0" fontId="9" fillId="0" borderId="0" xfId="69" applyFont="1" applyFill="1" applyAlignment="1">
      <alignment horizontal="center" vertical="center" wrapText="1"/>
      <protection/>
    </xf>
    <xf numFmtId="0" fontId="11" fillId="0" borderId="0" xfId="69" applyFont="1" applyFill="1">
      <alignment vertical="center"/>
      <protection/>
    </xf>
    <xf numFmtId="0" fontId="11" fillId="0" borderId="0" xfId="0" applyFont="1" applyFill="1" applyBorder="1" applyAlignment="1">
      <alignment horizontal="center" vertical="center"/>
    </xf>
    <xf numFmtId="0" fontId="9" fillId="0" borderId="0" xfId="69" applyFont="1" applyFill="1" applyBorder="1">
      <alignment vertical="center"/>
      <protection/>
    </xf>
    <xf numFmtId="0" fontId="10" fillId="0" borderId="0" xfId="69" applyFont="1" applyFill="1">
      <alignment vertical="center"/>
      <protection/>
    </xf>
    <xf numFmtId="0" fontId="0" fillId="0" borderId="0" xfId="69" applyFill="1">
      <alignment vertical="center"/>
      <protection/>
    </xf>
    <xf numFmtId="0" fontId="9" fillId="0" borderId="0" xfId="69" applyFont="1" applyFill="1" applyAlignment="1">
      <alignment horizontal="center" vertical="center"/>
      <protection/>
    </xf>
    <xf numFmtId="10" fontId="0" fillId="0" borderId="0" xfId="27" applyNumberFormat="1" applyFill="1" applyAlignment="1">
      <alignment horizontal="center" vertical="center"/>
    </xf>
    <xf numFmtId="10" fontId="1" fillId="0" borderId="0" xfId="27" applyNumberFormat="1" applyFont="1" applyFill="1" applyAlignment="1">
      <alignment horizontal="center" vertical="center"/>
    </xf>
    <xf numFmtId="0" fontId="12" fillId="0" borderId="0" xfId="69" applyFont="1" applyFill="1">
      <alignment vertical="center"/>
      <protection/>
    </xf>
    <xf numFmtId="0" fontId="13" fillId="0" borderId="0" xfId="69" applyFont="1" applyFill="1" applyAlignment="1">
      <alignment horizontal="center" vertical="center"/>
      <protection/>
    </xf>
    <xf numFmtId="0" fontId="10" fillId="0" borderId="10" xfId="69" applyFont="1" applyFill="1" applyBorder="1" applyAlignment="1">
      <alignment horizontal="center" vertical="center"/>
      <protection/>
    </xf>
    <xf numFmtId="0" fontId="10" fillId="0" borderId="10" xfId="69" applyFont="1" applyFill="1" applyBorder="1" applyAlignment="1">
      <alignment horizontal="center" vertical="center" wrapText="1"/>
      <protection/>
    </xf>
    <xf numFmtId="0" fontId="10" fillId="0" borderId="12" xfId="69" applyFont="1" applyFill="1" applyBorder="1" applyAlignment="1">
      <alignment horizontal="center" vertical="center" wrapText="1"/>
      <protection/>
    </xf>
    <xf numFmtId="10" fontId="14" fillId="0" borderId="10" xfId="27" applyNumberFormat="1" applyFont="1" applyFill="1" applyBorder="1" applyAlignment="1">
      <alignment horizontal="center" vertical="center" wrapText="1"/>
    </xf>
    <xf numFmtId="0" fontId="10" fillId="0" borderId="11" xfId="69" applyFont="1" applyFill="1" applyBorder="1" applyAlignment="1">
      <alignment horizontal="center" vertical="center" wrapText="1"/>
      <protection/>
    </xf>
    <xf numFmtId="0" fontId="9" fillId="0" borderId="10" xfId="69" applyFont="1" applyFill="1" applyBorder="1" applyAlignment="1">
      <alignment horizontal="center" vertical="center" wrapText="1"/>
      <protection/>
    </xf>
    <xf numFmtId="10" fontId="9" fillId="0" borderId="10" xfId="27" applyNumberFormat="1" applyFont="1" applyFill="1" applyBorder="1" applyAlignment="1">
      <alignment horizontal="center" vertical="center" wrapText="1"/>
    </xf>
    <xf numFmtId="10" fontId="6" fillId="0" borderId="10" xfId="27" applyNumberFormat="1" applyFont="1" applyFill="1" applyBorder="1" applyAlignment="1">
      <alignment horizontal="center" vertical="center"/>
    </xf>
    <xf numFmtId="179" fontId="10" fillId="0" borderId="10" xfId="69" applyNumberFormat="1" applyFont="1" applyFill="1" applyBorder="1" applyAlignment="1">
      <alignment horizontal="center" vertical="center" wrapText="1"/>
      <protection/>
    </xf>
    <xf numFmtId="10" fontId="9" fillId="0" borderId="10" xfId="27" applyNumberFormat="1" applyFont="1" applyFill="1" applyBorder="1" applyAlignment="1">
      <alignment horizontal="center" vertical="center"/>
    </xf>
    <xf numFmtId="9" fontId="14" fillId="0" borderId="10" xfId="27" applyFont="1" applyFill="1" applyBorder="1" applyAlignment="1" applyProtection="1">
      <alignment horizontal="center" vertical="center"/>
      <protection/>
    </xf>
    <xf numFmtId="0" fontId="10" fillId="0" borderId="10" xfId="0" applyNumberFormat="1" applyFont="1" applyFill="1" applyBorder="1" applyAlignment="1">
      <alignment horizontal="center" vertical="center" wrapText="1"/>
    </xf>
    <xf numFmtId="0" fontId="9" fillId="0" borderId="10" xfId="22" applyNumberFormat="1" applyFont="1" applyFill="1" applyBorder="1" applyAlignment="1">
      <alignment horizontal="center" vertical="center"/>
    </xf>
    <xf numFmtId="0" fontId="9" fillId="0" borderId="10" xfId="69" applyFont="1" applyFill="1" applyBorder="1" applyAlignment="1">
      <alignment horizontal="center" vertical="center"/>
      <protection/>
    </xf>
    <xf numFmtId="9" fontId="6" fillId="0" borderId="10" xfId="27" applyFont="1" applyFill="1" applyBorder="1" applyAlignment="1" applyProtection="1">
      <alignment horizontal="center" vertical="center"/>
      <protection/>
    </xf>
    <xf numFmtId="10" fontId="10" fillId="0" borderId="10" xfId="27" applyNumberFormat="1" applyFont="1" applyFill="1" applyBorder="1" applyAlignment="1">
      <alignment horizontal="center" vertical="center"/>
    </xf>
    <xf numFmtId="177" fontId="10" fillId="0" borderId="0" xfId="0" applyNumberFormat="1" applyFont="1" applyFill="1" applyBorder="1" applyAlignment="1">
      <alignment horizontal="center" vertical="center" wrapText="1"/>
    </xf>
    <xf numFmtId="177" fontId="9" fillId="0" borderId="10" xfId="25" applyNumberFormat="1" applyFont="1" applyFill="1" applyBorder="1" applyAlignment="1">
      <alignment horizontal="center" vertical="center"/>
    </xf>
    <xf numFmtId="177" fontId="9" fillId="0" borderId="0" xfId="25" applyNumberFormat="1" applyFont="1" applyFill="1" applyBorder="1" applyAlignment="1">
      <alignment horizontal="center" vertical="center"/>
    </xf>
    <xf numFmtId="177" fontId="9" fillId="0" borderId="0" xfId="22" applyNumberFormat="1" applyFont="1" applyFill="1" applyBorder="1" applyAlignment="1">
      <alignment horizontal="center" vertical="center"/>
    </xf>
    <xf numFmtId="178" fontId="9" fillId="0" borderId="10" xfId="70" applyNumberFormat="1" applyFont="1" applyFill="1" applyBorder="1" applyAlignment="1">
      <alignment horizontal="center" vertical="center"/>
    </xf>
    <xf numFmtId="178" fontId="10" fillId="0" borderId="10" xfId="70" applyNumberFormat="1" applyFont="1" applyFill="1" applyBorder="1" applyAlignment="1">
      <alignment horizontal="center" vertical="center"/>
    </xf>
    <xf numFmtId="178" fontId="9" fillId="0" borderId="0" xfId="22"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69" applyFill="1" applyBorder="1">
      <alignment vertical="center"/>
      <protection/>
    </xf>
    <xf numFmtId="0" fontId="0" fillId="0" borderId="0" xfId="69" applyFont="1" applyFill="1" applyBorder="1">
      <alignment vertical="center"/>
      <protection/>
    </xf>
    <xf numFmtId="0" fontId="0" fillId="0" borderId="0" xfId="69" applyFont="1" applyFill="1">
      <alignment vertical="center"/>
      <protection/>
    </xf>
    <xf numFmtId="0" fontId="0" fillId="0" borderId="0" xfId="0" applyFill="1" applyBorder="1" applyAlignment="1">
      <alignment horizontal="center" vertical="center"/>
    </xf>
    <xf numFmtId="0" fontId="7"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3" fillId="0" borderId="0" xfId="0" applyNumberFormat="1" applyFont="1" applyFill="1" applyAlignment="1">
      <alignment horizontal="center" vertical="center"/>
    </xf>
    <xf numFmtId="0" fontId="11" fillId="0" borderId="0" xfId="0" applyNumberFormat="1" applyFont="1" applyFill="1" applyAlignment="1">
      <alignment vertical="center"/>
    </xf>
    <xf numFmtId="0" fontId="4" fillId="0" borderId="0" xfId="0" applyNumberFormat="1" applyFont="1" applyFill="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1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0" fontId="16"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7" fillId="0" borderId="10" xfId="0" applyNumberFormat="1" applyFont="1" applyFill="1" applyBorder="1" applyAlignment="1">
      <alignment vertical="center"/>
    </xf>
    <xf numFmtId="0" fontId="17"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wrapText="1"/>
    </xf>
    <xf numFmtId="178" fontId="0" fillId="0" borderId="10" xfId="22" applyNumberFormat="1" applyFont="1" applyBorder="1">
      <alignment vertical="center"/>
    </xf>
    <xf numFmtId="0" fontId="18" fillId="0" borderId="10" xfId="0" applyNumberFormat="1" applyFont="1" applyFill="1" applyBorder="1" applyAlignment="1">
      <alignment horizontal="center" vertical="center"/>
    </xf>
    <xf numFmtId="0" fontId="0" fillId="0" borderId="10" xfId="69" applyFont="1" applyFill="1" applyBorder="1" applyAlignment="1">
      <alignment horizontal="center" vertical="center"/>
      <protection/>
    </xf>
    <xf numFmtId="0" fontId="11" fillId="0" borderId="10" xfId="69" applyFont="1" applyFill="1" applyBorder="1" applyAlignment="1">
      <alignment horizontal="center" vertical="center" wrapText="1"/>
      <protection/>
    </xf>
    <xf numFmtId="0" fontId="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protection/>
    </xf>
    <xf numFmtId="178" fontId="11" fillId="0" borderId="10" xfId="22" applyNumberFormat="1" applyFont="1" applyBorder="1">
      <alignment vertical="center"/>
    </xf>
    <xf numFmtId="178" fontId="0" fillId="0" borderId="10" xfId="22" applyNumberFormat="1" applyBorder="1">
      <alignment vertical="center"/>
    </xf>
    <xf numFmtId="176" fontId="15" fillId="0" borderId="0" xfId="0" applyNumberFormat="1" applyFont="1" applyFill="1" applyAlignment="1">
      <alignment horizontal="center" vertical="center"/>
    </xf>
    <xf numFmtId="180" fontId="1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76" fontId="19" fillId="0" borderId="0" xfId="0" applyNumberFormat="1" applyFont="1" applyFill="1" applyAlignment="1">
      <alignment horizontal="center" vertical="center"/>
    </xf>
    <xf numFmtId="180" fontId="7" fillId="0" borderId="10"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11" fillId="20" borderId="10" xfId="0" applyNumberFormat="1" applyFont="1" applyFill="1" applyBorder="1" applyAlignment="1">
      <alignment horizontal="center" vertical="center" wrapText="1"/>
    </xf>
    <xf numFmtId="178" fontId="0" fillId="0" borderId="10" xfId="22" applyNumberFormat="1" applyFont="1" applyBorder="1" applyAlignment="1">
      <alignment horizontal="center" vertical="center"/>
    </xf>
    <xf numFmtId="176" fontId="0" fillId="0" borderId="10" xfId="22" applyNumberFormat="1" applyFont="1" applyFill="1" applyBorder="1" applyAlignment="1">
      <alignment horizontal="center" vertical="center"/>
    </xf>
    <xf numFmtId="180" fontId="0" fillId="0" borderId="10" xfId="22" applyNumberFormat="1" applyFont="1" applyBorder="1" applyAlignment="1">
      <alignment horizontal="center" vertical="center"/>
    </xf>
    <xf numFmtId="176" fontId="0" fillId="0" borderId="10" xfId="22" applyNumberFormat="1" applyFont="1" applyBorder="1" applyAlignment="1">
      <alignment horizontal="center" vertical="center"/>
    </xf>
    <xf numFmtId="180" fontId="0" fillId="0" borderId="10" xfId="22" applyNumberFormat="1" applyFont="1" applyBorder="1" applyAlignment="1">
      <alignment horizontal="center" vertical="center"/>
    </xf>
    <xf numFmtId="178" fontId="0" fillId="0" borderId="10" xfId="22" applyNumberFormat="1" applyBorder="1" applyAlignment="1">
      <alignment horizontal="center" vertical="center"/>
    </xf>
    <xf numFmtId="180" fontId="0" fillId="0" borderId="10" xfId="69" applyNumberFormat="1" applyFont="1" applyFill="1" applyBorder="1" applyAlignment="1">
      <alignment horizontal="center" vertical="center"/>
      <protection/>
    </xf>
    <xf numFmtId="176" fontId="0" fillId="0" borderId="10" xfId="22" applyNumberFormat="1" applyBorder="1" applyAlignment="1">
      <alignment horizontal="center" vertical="center"/>
    </xf>
    <xf numFmtId="176" fontId="0" fillId="0" borderId="10" xfId="22" applyNumberFormat="1" applyFill="1" applyBorder="1" applyAlignment="1">
      <alignment horizontal="center" vertical="center"/>
    </xf>
    <xf numFmtId="176" fontId="20" fillId="0" borderId="10" xfId="22" applyNumberFormat="1" applyFont="1" applyBorder="1" applyAlignment="1">
      <alignment horizontal="center" vertical="center"/>
    </xf>
    <xf numFmtId="180" fontId="0" fillId="0" borderId="10" xfId="22" applyNumberFormat="1" applyFont="1" applyFill="1" applyBorder="1" applyAlignment="1">
      <alignment horizontal="center" vertical="center"/>
    </xf>
    <xf numFmtId="176" fontId="20" fillId="0" borderId="10" xfId="22" applyNumberFormat="1" applyFont="1" applyFill="1" applyBorder="1" applyAlignment="1">
      <alignment horizontal="center" vertical="center"/>
    </xf>
    <xf numFmtId="180" fontId="20" fillId="0" borderId="10" xfId="69" applyNumberFormat="1" applyFont="1" applyFill="1" applyBorder="1" applyAlignment="1">
      <alignment horizontal="center" vertical="center"/>
      <protection/>
    </xf>
    <xf numFmtId="178" fontId="0" fillId="20" borderId="10" xfId="22" applyNumberFormat="1" applyFill="1" applyBorder="1">
      <alignment vertical="center"/>
    </xf>
    <xf numFmtId="0" fontId="18" fillId="20" borderId="10" xfId="0" applyNumberFormat="1" applyFont="1" applyFill="1" applyBorder="1" applyAlignment="1">
      <alignment horizontal="center" vertical="center" wrapText="1"/>
    </xf>
    <xf numFmtId="178" fontId="0" fillId="0" borderId="10" xfId="22" applyNumberFormat="1" applyBorder="1" applyAlignment="1">
      <alignment horizontal="center" vertical="center"/>
    </xf>
    <xf numFmtId="180" fontId="20" fillId="0" borderId="10" xfId="22" applyNumberFormat="1" applyFont="1" applyBorder="1" applyAlignment="1">
      <alignment horizontal="center" vertical="center"/>
    </xf>
    <xf numFmtId="0" fontId="41" fillId="0" borderId="10" xfId="0" applyNumberFormat="1" applyFont="1" applyFill="1" applyBorder="1" applyAlignment="1">
      <alignment horizontal="center" vertical="center" wrapText="1"/>
    </xf>
    <xf numFmtId="178" fontId="41" fillId="0" borderId="10" xfId="22" applyNumberFormat="1" applyFont="1" applyBorder="1">
      <alignment vertical="center"/>
    </xf>
    <xf numFmtId="0" fontId="20"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7" xfId="22" applyNumberFormat="1" applyFont="1" applyFill="1" applyBorder="1" applyAlignment="1">
      <alignment horizontal="left" vertical="center" wrapText="1"/>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180" fontId="4" fillId="0" borderId="0" xfId="0" applyNumberFormat="1" applyFont="1" applyFill="1" applyBorder="1" applyAlignment="1">
      <alignment horizontal="left" vertical="center" wrapText="1"/>
    </xf>
    <xf numFmtId="180" fontId="3"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11" fillId="0" borderId="0" xfId="0" applyFont="1" applyFill="1" applyAlignment="1">
      <alignment vertical="center"/>
    </xf>
    <xf numFmtId="0" fontId="6" fillId="0" borderId="0" xfId="0" applyNumberFormat="1" applyFont="1" applyFill="1" applyAlignment="1">
      <alignment horizontal="center" vertical="center"/>
    </xf>
    <xf numFmtId="0" fontId="0" fillId="0" borderId="0" xfId="0" applyFill="1" applyAlignment="1">
      <alignment vertical="center"/>
    </xf>
    <xf numFmtId="0" fontId="1" fillId="0" borderId="0" xfId="0" applyNumberFormat="1" applyFont="1" applyFill="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21" fillId="0" borderId="0" xfId="0" applyNumberFormat="1" applyFont="1" applyFill="1" applyAlignment="1">
      <alignment horizontal="center" vertical="center"/>
    </xf>
    <xf numFmtId="0" fontId="22" fillId="0" borderId="0" xfId="0" applyNumberFormat="1" applyFont="1" applyFill="1" applyBorder="1" applyAlignment="1">
      <alignment horizontal="center" vertical="center"/>
    </xf>
    <xf numFmtId="0" fontId="6" fillId="0" borderId="0" xfId="0" applyNumberFormat="1" applyFont="1" applyFill="1" applyAlignment="1">
      <alignment horizontal="right" vertical="center"/>
    </xf>
    <xf numFmtId="0" fontId="11" fillId="0" borderId="10" xfId="0" applyNumberFormat="1" applyFont="1" applyFill="1" applyBorder="1" applyAlignment="1">
      <alignment horizontal="center" vertical="center"/>
    </xf>
    <xf numFmtId="0" fontId="11" fillId="0" borderId="10" xfId="0" applyNumberFormat="1" applyFont="1" applyFill="1" applyBorder="1" applyAlignment="1">
      <alignment vertical="center"/>
    </xf>
    <xf numFmtId="180" fontId="11" fillId="0" borderId="10" xfId="22"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80" fontId="0" fillId="0" borderId="10" xfId="22" applyNumberFormat="1" applyFont="1" applyFill="1" applyBorder="1" applyAlignment="1">
      <alignment horizontal="center" vertical="center"/>
    </xf>
    <xf numFmtId="180" fontId="0" fillId="0" borderId="10" xfId="22" applyNumberFormat="1" applyFont="1" applyFill="1" applyBorder="1" applyAlignment="1">
      <alignment horizontal="center" vertical="center"/>
    </xf>
    <xf numFmtId="178" fontId="11" fillId="0" borderId="10" xfId="22" applyNumberFormat="1" applyFont="1" applyFill="1" applyBorder="1" applyAlignment="1">
      <alignment horizontal="center" vertical="center"/>
    </xf>
    <xf numFmtId="0" fontId="0" fillId="0" borderId="0" xfId="0" applyFont="1" applyFill="1" applyAlignment="1">
      <alignment vertical="center"/>
    </xf>
    <xf numFmtId="0" fontId="1" fillId="0" borderId="0" xfId="0" applyNumberFormat="1" applyFont="1" applyFill="1" applyBorder="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千位分隔_Sheet1" xfId="42"/>
    <cellStyle name="20% - 强调文字颜色 6" xfId="43"/>
    <cellStyle name="强调文字颜色 2" xfId="44"/>
    <cellStyle name="链接单元格" xfId="45"/>
    <cellStyle name="常规_户籍分娩数_10"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千位分隔 2" xfId="70"/>
    <cellStyle name="常规 4 2" xfId="71"/>
    <cellStyle name="千位分隔 2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29"/>
  <sheetViews>
    <sheetView tabSelected="1" zoomScale="85" zoomScaleNormal="85" zoomScaleSheetLayoutView="50" workbookViewId="0" topLeftCell="A1">
      <selection activeCell="B8" sqref="B8"/>
    </sheetView>
  </sheetViews>
  <sheetFormatPr defaultColWidth="8.125" defaultRowHeight="12" customHeight="1"/>
  <cols>
    <col min="1" max="1" width="31.75390625" style="143" customWidth="1"/>
    <col min="2" max="2" width="41.75390625" style="144" customWidth="1"/>
    <col min="3" max="3" width="36.125" style="144" customWidth="1"/>
    <col min="4" max="15" width="9.00390625" style="145" bestFit="1" customWidth="1"/>
    <col min="16" max="207" width="8.125" style="145" customWidth="1"/>
    <col min="208" max="221" width="9.00390625" style="145" bestFit="1" customWidth="1"/>
    <col min="222" max="245" width="8.125" style="145" customWidth="1"/>
    <col min="246" max="16384" width="8.125" style="213" customWidth="1"/>
  </cols>
  <sheetData>
    <row r="1" spans="1:247" s="208" customFormat="1" ht="15.75" customHeight="1">
      <c r="A1" s="214" t="s">
        <v>0</v>
      </c>
      <c r="B1" s="215"/>
      <c r="C1" s="215"/>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c r="FJ1" s="216"/>
      <c r="FK1" s="216"/>
      <c r="FL1" s="216"/>
      <c r="FM1" s="216"/>
      <c r="FN1" s="216"/>
      <c r="FO1" s="216"/>
      <c r="FP1" s="216"/>
      <c r="FQ1" s="216"/>
      <c r="FR1" s="216"/>
      <c r="FS1" s="216"/>
      <c r="FT1" s="216"/>
      <c r="FU1" s="216"/>
      <c r="FV1" s="216"/>
      <c r="FW1" s="216"/>
      <c r="FX1" s="216"/>
      <c r="FY1" s="216"/>
      <c r="FZ1" s="216"/>
      <c r="GA1" s="216"/>
      <c r="GB1" s="216"/>
      <c r="GC1" s="216"/>
      <c r="GD1" s="216"/>
      <c r="GE1" s="216"/>
      <c r="GF1" s="216"/>
      <c r="GG1" s="216"/>
      <c r="GH1" s="216"/>
      <c r="GI1" s="216"/>
      <c r="GJ1" s="216"/>
      <c r="GK1" s="216"/>
      <c r="GL1" s="216"/>
      <c r="GM1" s="216"/>
      <c r="GN1" s="216"/>
      <c r="GO1" s="216"/>
      <c r="GP1" s="216"/>
      <c r="GQ1" s="216"/>
      <c r="GR1" s="216"/>
      <c r="GS1" s="216"/>
      <c r="GT1" s="216"/>
      <c r="GU1" s="216"/>
      <c r="GV1" s="216"/>
      <c r="GW1" s="216"/>
      <c r="GX1" s="216"/>
      <c r="GY1" s="216"/>
      <c r="GZ1" s="216"/>
      <c r="HA1" s="216"/>
      <c r="HB1" s="216"/>
      <c r="HC1" s="216"/>
      <c r="HD1" s="216"/>
      <c r="HE1" s="216"/>
      <c r="HF1" s="216"/>
      <c r="HG1" s="216"/>
      <c r="HH1" s="216"/>
      <c r="HI1" s="216"/>
      <c r="HJ1" s="216"/>
      <c r="HK1" s="216"/>
      <c r="HL1" s="216"/>
      <c r="HM1" s="216"/>
      <c r="HN1" s="216"/>
      <c r="HO1" s="216"/>
      <c r="HP1" s="216"/>
      <c r="HQ1" s="216"/>
      <c r="HR1" s="216"/>
      <c r="HS1" s="216"/>
      <c r="HT1" s="216"/>
      <c r="HU1" s="216"/>
      <c r="HV1" s="216"/>
      <c r="HW1" s="216"/>
      <c r="HX1" s="216"/>
      <c r="HY1" s="216"/>
      <c r="HZ1" s="216"/>
      <c r="IA1" s="216"/>
      <c r="IB1" s="216"/>
      <c r="IC1" s="216"/>
      <c r="ID1" s="216"/>
      <c r="IE1" s="216"/>
      <c r="IF1" s="216"/>
      <c r="IG1" s="216"/>
      <c r="IH1" s="216"/>
      <c r="II1" s="216"/>
      <c r="IJ1" s="216"/>
      <c r="IK1" s="216"/>
      <c r="IL1" s="228"/>
      <c r="IM1" s="228"/>
    </row>
    <row r="2" spans="1:247" s="208" customFormat="1" ht="25.5">
      <c r="A2" s="217" t="s">
        <v>1</v>
      </c>
      <c r="B2" s="217"/>
      <c r="C2" s="217"/>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c r="FV2" s="216"/>
      <c r="FW2" s="216"/>
      <c r="FX2" s="216"/>
      <c r="FY2" s="216"/>
      <c r="FZ2" s="216"/>
      <c r="GA2" s="216"/>
      <c r="GB2" s="216"/>
      <c r="GC2" s="216"/>
      <c r="GD2" s="216"/>
      <c r="GE2" s="216"/>
      <c r="GF2" s="216"/>
      <c r="GG2" s="216"/>
      <c r="GH2" s="216"/>
      <c r="GI2" s="216"/>
      <c r="GJ2" s="216"/>
      <c r="GK2" s="216"/>
      <c r="GL2" s="216"/>
      <c r="GM2" s="216"/>
      <c r="GN2" s="216"/>
      <c r="GO2" s="216"/>
      <c r="GP2" s="216"/>
      <c r="GQ2" s="216"/>
      <c r="GR2" s="216"/>
      <c r="GS2" s="216"/>
      <c r="GT2" s="216"/>
      <c r="GU2" s="216"/>
      <c r="GV2" s="216"/>
      <c r="GW2" s="216"/>
      <c r="GX2" s="216"/>
      <c r="GY2" s="216"/>
      <c r="GZ2" s="216"/>
      <c r="HA2" s="216"/>
      <c r="HB2" s="216"/>
      <c r="HC2" s="216"/>
      <c r="HD2" s="216"/>
      <c r="HE2" s="216"/>
      <c r="HF2" s="216"/>
      <c r="HG2" s="216"/>
      <c r="HH2" s="216"/>
      <c r="HI2" s="216"/>
      <c r="HJ2" s="216"/>
      <c r="HK2" s="216"/>
      <c r="HL2" s="216"/>
      <c r="HM2" s="216"/>
      <c r="HN2" s="216"/>
      <c r="HO2" s="216"/>
      <c r="HP2" s="216"/>
      <c r="HQ2" s="216"/>
      <c r="HR2" s="216"/>
      <c r="HS2" s="216"/>
      <c r="HT2" s="216"/>
      <c r="HU2" s="216"/>
      <c r="HV2" s="216"/>
      <c r="HW2" s="216"/>
      <c r="HX2" s="216"/>
      <c r="HY2" s="216"/>
      <c r="HZ2" s="216"/>
      <c r="IA2" s="216"/>
      <c r="IB2" s="216"/>
      <c r="IC2" s="216"/>
      <c r="ID2" s="216"/>
      <c r="IE2" s="216"/>
      <c r="IF2" s="216"/>
      <c r="IG2" s="216"/>
      <c r="IH2" s="216"/>
      <c r="II2" s="216"/>
      <c r="IJ2" s="216"/>
      <c r="IK2" s="216"/>
      <c r="IL2" s="228"/>
      <c r="IM2" s="228"/>
    </row>
    <row r="3" spans="1:247" s="208" customFormat="1" ht="18.75">
      <c r="A3" s="214"/>
      <c r="B3" s="218"/>
      <c r="C3" s="219" t="s">
        <v>2</v>
      </c>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216"/>
      <c r="FH3" s="216"/>
      <c r="FI3" s="216"/>
      <c r="FJ3" s="216"/>
      <c r="FK3" s="216"/>
      <c r="FL3" s="216"/>
      <c r="FM3" s="216"/>
      <c r="FN3" s="216"/>
      <c r="FO3" s="216"/>
      <c r="FP3" s="216"/>
      <c r="FQ3" s="216"/>
      <c r="FR3" s="216"/>
      <c r="FS3" s="216"/>
      <c r="FT3" s="216"/>
      <c r="FU3" s="216"/>
      <c r="FV3" s="216"/>
      <c r="FW3" s="216"/>
      <c r="FX3" s="216"/>
      <c r="FY3" s="216"/>
      <c r="FZ3" s="216"/>
      <c r="GA3" s="216"/>
      <c r="GB3" s="216"/>
      <c r="GC3" s="216"/>
      <c r="GD3" s="216"/>
      <c r="GE3" s="216"/>
      <c r="GF3" s="216"/>
      <c r="GG3" s="216"/>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6"/>
      <c r="HN3" s="216"/>
      <c r="HO3" s="216"/>
      <c r="HP3" s="216"/>
      <c r="HQ3" s="216"/>
      <c r="HR3" s="216"/>
      <c r="HS3" s="216"/>
      <c r="HT3" s="216"/>
      <c r="HU3" s="216"/>
      <c r="HV3" s="216"/>
      <c r="HW3" s="216"/>
      <c r="HX3" s="216"/>
      <c r="HY3" s="216"/>
      <c r="HZ3" s="216"/>
      <c r="IA3" s="216"/>
      <c r="IB3" s="216"/>
      <c r="IC3" s="216"/>
      <c r="ID3" s="216"/>
      <c r="IE3" s="216"/>
      <c r="IF3" s="216"/>
      <c r="IG3" s="216"/>
      <c r="IH3" s="216"/>
      <c r="II3" s="216"/>
      <c r="IJ3" s="216"/>
      <c r="IK3" s="216"/>
      <c r="IL3" s="228"/>
      <c r="IM3" s="228"/>
    </row>
    <row r="4" spans="1:247" s="209" customFormat="1" ht="34.5" customHeight="1">
      <c r="A4" s="157" t="s">
        <v>3</v>
      </c>
      <c r="B4" s="220" t="s">
        <v>4</v>
      </c>
      <c r="C4" s="157" t="s">
        <v>5</v>
      </c>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28"/>
      <c r="IM4" s="228"/>
    </row>
    <row r="5" spans="1:247" s="210" customFormat="1" ht="34.5" customHeight="1">
      <c r="A5" s="221"/>
      <c r="B5" s="157" t="s">
        <v>6</v>
      </c>
      <c r="C5" s="157">
        <v>26608</v>
      </c>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c r="HV5" s="216"/>
      <c r="HW5" s="216"/>
      <c r="HX5" s="216"/>
      <c r="HY5" s="216"/>
      <c r="HZ5" s="216"/>
      <c r="IA5" s="216"/>
      <c r="IB5" s="216"/>
      <c r="IC5" s="216"/>
      <c r="ID5" s="216"/>
      <c r="IE5" s="216"/>
      <c r="IF5" s="216"/>
      <c r="IG5" s="216"/>
      <c r="IH5" s="216"/>
      <c r="II5" s="216"/>
      <c r="IJ5" s="216"/>
      <c r="IK5" s="216"/>
      <c r="IL5" s="228"/>
      <c r="IM5" s="228"/>
    </row>
    <row r="6" spans="1:247" s="211" customFormat="1" ht="30" customHeight="1">
      <c r="A6" s="221"/>
      <c r="B6" s="157" t="s">
        <v>7</v>
      </c>
      <c r="C6" s="222">
        <v>510</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c r="FH6" s="210"/>
      <c r="FI6" s="210"/>
      <c r="FJ6" s="210"/>
      <c r="FK6" s="210"/>
      <c r="FL6" s="210"/>
      <c r="FM6" s="210"/>
      <c r="FN6" s="210"/>
      <c r="FO6" s="210"/>
      <c r="FP6" s="210"/>
      <c r="FQ6" s="210"/>
      <c r="FR6" s="210"/>
      <c r="FS6" s="210"/>
      <c r="FT6" s="210"/>
      <c r="FU6" s="210"/>
      <c r="FV6" s="210"/>
      <c r="FW6" s="210"/>
      <c r="FX6" s="210"/>
      <c r="FY6" s="210"/>
      <c r="FZ6" s="210"/>
      <c r="GA6" s="210"/>
      <c r="GB6" s="210"/>
      <c r="GC6" s="210"/>
      <c r="GD6" s="210"/>
      <c r="GE6" s="210"/>
      <c r="GF6" s="210"/>
      <c r="GG6" s="210"/>
      <c r="GH6" s="210"/>
      <c r="GI6" s="210"/>
      <c r="GJ6" s="210"/>
      <c r="GK6" s="210"/>
      <c r="GL6" s="210"/>
      <c r="GM6" s="210"/>
      <c r="GN6" s="210"/>
      <c r="GO6" s="210"/>
      <c r="GP6" s="210"/>
      <c r="GQ6" s="210"/>
      <c r="GR6" s="210"/>
      <c r="GS6" s="210"/>
      <c r="GT6" s="210"/>
      <c r="GU6" s="210"/>
      <c r="GV6" s="210"/>
      <c r="GW6" s="210"/>
      <c r="GX6" s="210"/>
      <c r="GY6" s="210"/>
      <c r="GZ6" s="210"/>
      <c r="HA6" s="210"/>
      <c r="HB6" s="210"/>
      <c r="HC6" s="210"/>
      <c r="HD6" s="210"/>
      <c r="HE6" s="210"/>
      <c r="HF6" s="210"/>
      <c r="HG6" s="210"/>
      <c r="HH6" s="210"/>
      <c r="HI6" s="210"/>
      <c r="HJ6" s="210"/>
      <c r="HK6" s="210"/>
      <c r="HL6" s="210"/>
      <c r="HM6" s="210"/>
      <c r="HN6" s="210"/>
      <c r="HO6" s="210"/>
      <c r="HP6" s="210"/>
      <c r="HQ6" s="210"/>
      <c r="HR6" s="210"/>
      <c r="HS6" s="210"/>
      <c r="HT6" s="210"/>
      <c r="HU6" s="210"/>
      <c r="HV6" s="210"/>
      <c r="HW6" s="210"/>
      <c r="HX6" s="210"/>
      <c r="HY6" s="210"/>
      <c r="HZ6" s="210"/>
      <c r="IA6" s="210"/>
      <c r="IB6" s="210"/>
      <c r="IC6" s="210"/>
      <c r="ID6" s="210"/>
      <c r="IE6" s="210"/>
      <c r="IF6" s="210"/>
      <c r="IG6" s="210"/>
      <c r="IH6" s="210"/>
      <c r="II6" s="210"/>
      <c r="IJ6" s="210"/>
      <c r="IK6" s="210"/>
      <c r="IL6" s="228"/>
      <c r="IM6" s="228"/>
    </row>
    <row r="7" spans="1:247" s="212" customFormat="1" ht="30" customHeight="1">
      <c r="A7" s="223">
        <v>174007</v>
      </c>
      <c r="B7" s="224" t="s">
        <v>8</v>
      </c>
      <c r="C7" s="225">
        <v>510</v>
      </c>
      <c r="D7" s="216"/>
      <c r="E7" s="210"/>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28"/>
      <c r="IM7" s="228"/>
    </row>
    <row r="8" spans="1:247" s="136" customFormat="1" ht="30" customHeight="1">
      <c r="A8" s="162"/>
      <c r="B8" s="163" t="s">
        <v>9</v>
      </c>
      <c r="C8" s="163">
        <v>26098</v>
      </c>
      <c r="D8" s="216"/>
      <c r="E8" s="210"/>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c r="GR8" s="216"/>
      <c r="GS8" s="216"/>
      <c r="GT8" s="216"/>
      <c r="GU8" s="216"/>
      <c r="GV8" s="216"/>
      <c r="GW8" s="216"/>
      <c r="GX8" s="216"/>
      <c r="GY8" s="216"/>
      <c r="GZ8" s="216"/>
      <c r="HA8" s="216"/>
      <c r="HB8" s="216"/>
      <c r="HC8" s="216"/>
      <c r="HD8" s="216"/>
      <c r="HE8" s="216"/>
      <c r="HF8" s="216"/>
      <c r="HG8" s="216"/>
      <c r="HH8" s="216"/>
      <c r="HI8" s="216"/>
      <c r="HJ8" s="216"/>
      <c r="HK8" s="216"/>
      <c r="HL8" s="216"/>
      <c r="HM8" s="216"/>
      <c r="HN8" s="216"/>
      <c r="HO8" s="216"/>
      <c r="HP8" s="216"/>
      <c r="HQ8" s="216"/>
      <c r="HR8" s="216"/>
      <c r="HS8" s="216"/>
      <c r="HT8" s="216"/>
      <c r="HU8" s="216"/>
      <c r="HV8" s="216"/>
      <c r="HW8" s="216"/>
      <c r="HX8" s="216"/>
      <c r="HY8" s="216"/>
      <c r="HZ8" s="216"/>
      <c r="IA8" s="216"/>
      <c r="IB8" s="216"/>
      <c r="IC8" s="216"/>
      <c r="ID8" s="216"/>
      <c r="IE8" s="216"/>
      <c r="IF8" s="216"/>
      <c r="IG8" s="216"/>
      <c r="IH8" s="216"/>
      <c r="II8" s="216"/>
      <c r="IJ8" s="216"/>
      <c r="IK8" s="216"/>
      <c r="IL8" s="228"/>
      <c r="IM8" s="228"/>
    </row>
    <row r="9" spans="1:247" s="210" customFormat="1" ht="30" customHeight="1">
      <c r="A9" s="165">
        <v>604</v>
      </c>
      <c r="B9" s="163" t="s">
        <v>10</v>
      </c>
      <c r="C9" s="222">
        <v>996</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c r="FU9" s="216"/>
      <c r="FV9" s="216"/>
      <c r="FW9" s="216"/>
      <c r="FX9" s="216"/>
      <c r="FY9" s="216"/>
      <c r="FZ9" s="216"/>
      <c r="GA9" s="216"/>
      <c r="GB9" s="216"/>
      <c r="GC9" s="216"/>
      <c r="GD9" s="216"/>
      <c r="GE9" s="216"/>
      <c r="GF9" s="216"/>
      <c r="GG9" s="216"/>
      <c r="GH9" s="216"/>
      <c r="GI9" s="216"/>
      <c r="GJ9" s="216"/>
      <c r="GK9" s="216"/>
      <c r="GL9" s="216"/>
      <c r="GM9" s="216"/>
      <c r="GN9" s="216"/>
      <c r="GO9" s="216"/>
      <c r="GP9" s="216"/>
      <c r="GQ9" s="216"/>
      <c r="GR9" s="216"/>
      <c r="GS9" s="216"/>
      <c r="GT9" s="216"/>
      <c r="GU9" s="216"/>
      <c r="GV9" s="216"/>
      <c r="GW9" s="216"/>
      <c r="GX9" s="216"/>
      <c r="GY9" s="216"/>
      <c r="GZ9" s="216"/>
      <c r="HA9" s="216"/>
      <c r="HB9" s="216"/>
      <c r="HC9" s="216"/>
      <c r="HD9" s="216"/>
      <c r="HE9" s="216"/>
      <c r="HF9" s="216"/>
      <c r="HG9" s="216"/>
      <c r="HH9" s="216"/>
      <c r="HI9" s="216"/>
      <c r="HJ9" s="216"/>
      <c r="HK9" s="216"/>
      <c r="HL9" s="216"/>
      <c r="HM9" s="216"/>
      <c r="HN9" s="216"/>
      <c r="HO9" s="216"/>
      <c r="HP9" s="216"/>
      <c r="HQ9" s="216"/>
      <c r="HR9" s="216"/>
      <c r="HS9" s="216"/>
      <c r="HT9" s="216"/>
      <c r="HU9" s="216"/>
      <c r="HV9" s="216"/>
      <c r="HW9" s="216"/>
      <c r="HX9" s="216"/>
      <c r="HY9" s="216"/>
      <c r="HZ9" s="216"/>
      <c r="IA9" s="216"/>
      <c r="IB9" s="216"/>
      <c r="IC9" s="216"/>
      <c r="ID9" s="216"/>
      <c r="IE9" s="216"/>
      <c r="IF9" s="216"/>
      <c r="IG9" s="216"/>
      <c r="IH9" s="216"/>
      <c r="II9" s="216"/>
      <c r="IJ9" s="216"/>
      <c r="IK9" s="216"/>
      <c r="IL9" s="228"/>
      <c r="IM9" s="228"/>
    </row>
    <row r="10" spans="1:247" s="208" customFormat="1" ht="30" customHeight="1">
      <c r="A10" s="162">
        <v>604001</v>
      </c>
      <c r="B10" s="164" t="s">
        <v>11</v>
      </c>
      <c r="C10" s="226">
        <v>12</v>
      </c>
      <c r="D10" s="216"/>
      <c r="E10" s="210"/>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c r="FS10" s="216"/>
      <c r="FT10" s="216"/>
      <c r="FU10" s="216"/>
      <c r="FV10" s="216"/>
      <c r="FW10" s="216"/>
      <c r="FX10" s="216"/>
      <c r="FY10" s="216"/>
      <c r="FZ10" s="216"/>
      <c r="GA10" s="216"/>
      <c r="GB10" s="216"/>
      <c r="GC10" s="216"/>
      <c r="GD10" s="216"/>
      <c r="GE10" s="216"/>
      <c r="GF10" s="216"/>
      <c r="GG10" s="216"/>
      <c r="GH10" s="216"/>
      <c r="GI10" s="216"/>
      <c r="GJ10" s="216"/>
      <c r="GK10" s="216"/>
      <c r="GL10" s="216"/>
      <c r="GM10" s="216"/>
      <c r="GN10" s="216"/>
      <c r="GO10" s="216"/>
      <c r="GP10" s="216"/>
      <c r="GQ10" s="216"/>
      <c r="GR10" s="216"/>
      <c r="GS10" s="216"/>
      <c r="GT10" s="216"/>
      <c r="GU10" s="216"/>
      <c r="GV10" s="216"/>
      <c r="GW10" s="216"/>
      <c r="GX10" s="216"/>
      <c r="GY10" s="216"/>
      <c r="GZ10" s="216"/>
      <c r="HA10" s="216"/>
      <c r="HB10" s="216"/>
      <c r="HC10" s="216"/>
      <c r="HD10" s="216"/>
      <c r="HE10" s="216"/>
      <c r="HF10" s="216"/>
      <c r="HG10" s="216"/>
      <c r="HH10" s="216"/>
      <c r="HI10" s="216"/>
      <c r="HJ10" s="216"/>
      <c r="HK10" s="216"/>
      <c r="HL10" s="216"/>
      <c r="HM10" s="216"/>
      <c r="HN10" s="216"/>
      <c r="HO10" s="216"/>
      <c r="HP10" s="216"/>
      <c r="HQ10" s="216"/>
      <c r="HR10" s="216"/>
      <c r="HS10" s="216"/>
      <c r="HT10" s="216"/>
      <c r="HU10" s="216"/>
      <c r="HV10" s="216"/>
      <c r="HW10" s="216"/>
      <c r="HX10" s="216"/>
      <c r="HY10" s="216"/>
      <c r="HZ10" s="216"/>
      <c r="IA10" s="216"/>
      <c r="IB10" s="216"/>
      <c r="IC10" s="216"/>
      <c r="ID10" s="216"/>
      <c r="IE10" s="216"/>
      <c r="IF10" s="216"/>
      <c r="IG10" s="216"/>
      <c r="IH10" s="216"/>
      <c r="II10" s="216"/>
      <c r="IJ10" s="216"/>
      <c r="IK10" s="216"/>
      <c r="IL10" s="228"/>
      <c r="IM10" s="228"/>
    </row>
    <row r="11" spans="1:247" s="208" customFormat="1" ht="30" customHeight="1">
      <c r="A11" s="162">
        <v>604002</v>
      </c>
      <c r="B11" s="164" t="s">
        <v>12</v>
      </c>
      <c r="C11" s="226">
        <v>116</v>
      </c>
      <c r="D11" s="216"/>
      <c r="E11" s="210"/>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16"/>
      <c r="GL11" s="216"/>
      <c r="GM11" s="216"/>
      <c r="GN11" s="216"/>
      <c r="GO11" s="216"/>
      <c r="GP11" s="216"/>
      <c r="GQ11" s="216"/>
      <c r="GR11" s="216"/>
      <c r="GS11" s="216"/>
      <c r="GT11" s="216"/>
      <c r="GU11" s="216"/>
      <c r="GV11" s="216"/>
      <c r="GW11" s="216"/>
      <c r="GX11" s="216"/>
      <c r="GY11" s="216"/>
      <c r="GZ11" s="216"/>
      <c r="HA11" s="216"/>
      <c r="HB11" s="216"/>
      <c r="HC11" s="216"/>
      <c r="HD11" s="216"/>
      <c r="HE11" s="216"/>
      <c r="HF11" s="216"/>
      <c r="HG11" s="216"/>
      <c r="HH11" s="216"/>
      <c r="HI11" s="216"/>
      <c r="HJ11" s="216"/>
      <c r="HK11" s="216"/>
      <c r="HL11" s="216"/>
      <c r="HM11" s="216"/>
      <c r="HN11" s="216"/>
      <c r="HO11" s="216"/>
      <c r="HP11" s="216"/>
      <c r="HQ11" s="216"/>
      <c r="HR11" s="216"/>
      <c r="HS11" s="216"/>
      <c r="HT11" s="216"/>
      <c r="HU11" s="216"/>
      <c r="HV11" s="216"/>
      <c r="HW11" s="216"/>
      <c r="HX11" s="216"/>
      <c r="HY11" s="216"/>
      <c r="HZ11" s="216"/>
      <c r="IA11" s="216"/>
      <c r="IB11" s="216"/>
      <c r="IC11" s="216"/>
      <c r="ID11" s="216"/>
      <c r="IE11" s="216"/>
      <c r="IF11" s="216"/>
      <c r="IG11" s="216"/>
      <c r="IH11" s="216"/>
      <c r="II11" s="216"/>
      <c r="IJ11" s="216"/>
      <c r="IK11" s="216"/>
      <c r="IL11" s="228"/>
      <c r="IM11" s="228"/>
    </row>
    <row r="12" spans="1:247" s="208" customFormat="1" ht="30" customHeight="1">
      <c r="A12" s="162">
        <v>604003</v>
      </c>
      <c r="B12" s="164" t="s">
        <v>13</v>
      </c>
      <c r="C12" s="226">
        <v>222</v>
      </c>
      <c r="D12" s="216"/>
      <c r="E12" s="210"/>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c r="FS12" s="216"/>
      <c r="FT12" s="216"/>
      <c r="FU12" s="216"/>
      <c r="FV12" s="216"/>
      <c r="FW12" s="216"/>
      <c r="FX12" s="216"/>
      <c r="FY12" s="216"/>
      <c r="FZ12" s="216"/>
      <c r="GA12" s="216"/>
      <c r="GB12" s="216"/>
      <c r="GC12" s="216"/>
      <c r="GD12" s="216"/>
      <c r="GE12" s="216"/>
      <c r="GF12" s="216"/>
      <c r="GG12" s="216"/>
      <c r="GH12" s="216"/>
      <c r="GI12" s="216"/>
      <c r="GJ12" s="216"/>
      <c r="GK12" s="216"/>
      <c r="GL12" s="216"/>
      <c r="GM12" s="216"/>
      <c r="GN12" s="216"/>
      <c r="GO12" s="216"/>
      <c r="GP12" s="216"/>
      <c r="GQ12" s="216"/>
      <c r="GR12" s="216"/>
      <c r="GS12" s="216"/>
      <c r="GT12" s="216"/>
      <c r="GU12" s="216"/>
      <c r="GV12" s="216"/>
      <c r="GW12" s="216"/>
      <c r="GX12" s="216"/>
      <c r="GY12" s="216"/>
      <c r="GZ12" s="216"/>
      <c r="HA12" s="216"/>
      <c r="HB12" s="216"/>
      <c r="HC12" s="216"/>
      <c r="HD12" s="216"/>
      <c r="HE12" s="216"/>
      <c r="HF12" s="216"/>
      <c r="HG12" s="216"/>
      <c r="HH12" s="216"/>
      <c r="HI12" s="216"/>
      <c r="HJ12" s="216"/>
      <c r="HK12" s="216"/>
      <c r="HL12" s="216"/>
      <c r="HM12" s="216"/>
      <c r="HN12" s="216"/>
      <c r="HO12" s="216"/>
      <c r="HP12" s="216"/>
      <c r="HQ12" s="216"/>
      <c r="HR12" s="216"/>
      <c r="HS12" s="216"/>
      <c r="HT12" s="216"/>
      <c r="HU12" s="216"/>
      <c r="HV12" s="216"/>
      <c r="HW12" s="216"/>
      <c r="HX12" s="216"/>
      <c r="HY12" s="216"/>
      <c r="HZ12" s="216"/>
      <c r="IA12" s="216"/>
      <c r="IB12" s="216"/>
      <c r="IC12" s="216"/>
      <c r="ID12" s="216"/>
      <c r="IE12" s="216"/>
      <c r="IF12" s="216"/>
      <c r="IG12" s="216"/>
      <c r="IH12" s="216"/>
      <c r="II12" s="216"/>
      <c r="IJ12" s="216"/>
      <c r="IK12" s="216"/>
      <c r="IL12" s="228"/>
      <c r="IM12" s="228"/>
    </row>
    <row r="13" spans="1:247" s="208" customFormat="1" ht="30" customHeight="1">
      <c r="A13" s="162">
        <v>604004</v>
      </c>
      <c r="B13" s="164" t="s">
        <v>14</v>
      </c>
      <c r="C13" s="226">
        <v>134</v>
      </c>
      <c r="D13" s="216"/>
      <c r="E13" s="210"/>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c r="FS13" s="216"/>
      <c r="FT13" s="216"/>
      <c r="FU13" s="216"/>
      <c r="FV13" s="216"/>
      <c r="FW13" s="216"/>
      <c r="FX13" s="216"/>
      <c r="FY13" s="216"/>
      <c r="FZ13" s="216"/>
      <c r="GA13" s="216"/>
      <c r="GB13" s="216"/>
      <c r="GC13" s="216"/>
      <c r="GD13" s="216"/>
      <c r="GE13" s="216"/>
      <c r="GF13" s="216"/>
      <c r="GG13" s="216"/>
      <c r="GH13" s="216"/>
      <c r="GI13" s="216"/>
      <c r="GJ13" s="216"/>
      <c r="GK13" s="216"/>
      <c r="GL13" s="216"/>
      <c r="GM13" s="216"/>
      <c r="GN13" s="216"/>
      <c r="GO13" s="216"/>
      <c r="GP13" s="216"/>
      <c r="GQ13" s="216"/>
      <c r="GR13" s="216"/>
      <c r="GS13" s="216"/>
      <c r="GT13" s="216"/>
      <c r="GU13" s="216"/>
      <c r="GV13" s="216"/>
      <c r="GW13" s="216"/>
      <c r="GX13" s="216"/>
      <c r="GY13" s="216"/>
      <c r="GZ13" s="216"/>
      <c r="HA13" s="216"/>
      <c r="HB13" s="216"/>
      <c r="HC13" s="216"/>
      <c r="HD13" s="216"/>
      <c r="HE13" s="216"/>
      <c r="HF13" s="216"/>
      <c r="HG13" s="216"/>
      <c r="HH13" s="216"/>
      <c r="HI13" s="216"/>
      <c r="HJ13" s="216"/>
      <c r="HK13" s="216"/>
      <c r="HL13" s="216"/>
      <c r="HM13" s="216"/>
      <c r="HN13" s="216"/>
      <c r="HO13" s="216"/>
      <c r="HP13" s="216"/>
      <c r="HQ13" s="216"/>
      <c r="HR13" s="216"/>
      <c r="HS13" s="216"/>
      <c r="HT13" s="216"/>
      <c r="HU13" s="216"/>
      <c r="HV13" s="216"/>
      <c r="HW13" s="216"/>
      <c r="HX13" s="216"/>
      <c r="HY13" s="216"/>
      <c r="HZ13" s="216"/>
      <c r="IA13" s="216"/>
      <c r="IB13" s="216"/>
      <c r="IC13" s="216"/>
      <c r="ID13" s="216"/>
      <c r="IE13" s="216"/>
      <c r="IF13" s="216"/>
      <c r="IG13" s="216"/>
      <c r="IH13" s="216"/>
      <c r="II13" s="216"/>
      <c r="IJ13" s="216"/>
      <c r="IK13" s="216"/>
      <c r="IL13" s="228"/>
      <c r="IM13" s="228"/>
    </row>
    <row r="14" spans="1:247" s="208" customFormat="1" ht="30" customHeight="1">
      <c r="A14" s="162">
        <v>604005</v>
      </c>
      <c r="B14" s="164" t="s">
        <v>15</v>
      </c>
      <c r="C14" s="226">
        <v>75</v>
      </c>
      <c r="D14" s="216"/>
      <c r="E14" s="210"/>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c r="IE14" s="216"/>
      <c r="IF14" s="216"/>
      <c r="IG14" s="216"/>
      <c r="IH14" s="216"/>
      <c r="II14" s="216"/>
      <c r="IJ14" s="216"/>
      <c r="IK14" s="216"/>
      <c r="IL14" s="228"/>
      <c r="IM14" s="228"/>
    </row>
    <row r="15" spans="1:247" s="208" customFormat="1" ht="30" customHeight="1">
      <c r="A15" s="162">
        <v>604006</v>
      </c>
      <c r="B15" s="164" t="s">
        <v>16</v>
      </c>
      <c r="C15" s="226">
        <v>334</v>
      </c>
      <c r="D15" s="216"/>
      <c r="E15" s="210"/>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c r="ET15" s="216"/>
      <c r="EU15" s="216"/>
      <c r="EV15" s="216"/>
      <c r="EW15" s="216"/>
      <c r="EX15" s="216"/>
      <c r="EY15" s="216"/>
      <c r="EZ15" s="216"/>
      <c r="FA15" s="216"/>
      <c r="FB15" s="216"/>
      <c r="FC15" s="216"/>
      <c r="FD15" s="216"/>
      <c r="FE15" s="216"/>
      <c r="FF15" s="216"/>
      <c r="FG15" s="216"/>
      <c r="FH15" s="216"/>
      <c r="FI15" s="216"/>
      <c r="FJ15" s="216"/>
      <c r="FK15" s="216"/>
      <c r="FL15" s="216"/>
      <c r="FM15" s="216"/>
      <c r="FN15" s="216"/>
      <c r="FO15" s="216"/>
      <c r="FP15" s="216"/>
      <c r="FQ15" s="216"/>
      <c r="FR15" s="216"/>
      <c r="FS15" s="216"/>
      <c r="FT15" s="216"/>
      <c r="FU15" s="216"/>
      <c r="FV15" s="216"/>
      <c r="FW15" s="216"/>
      <c r="FX15" s="216"/>
      <c r="FY15" s="216"/>
      <c r="FZ15" s="216"/>
      <c r="GA15" s="216"/>
      <c r="GB15" s="216"/>
      <c r="GC15" s="216"/>
      <c r="GD15" s="216"/>
      <c r="GE15" s="216"/>
      <c r="GF15" s="216"/>
      <c r="GG15" s="216"/>
      <c r="GH15" s="216"/>
      <c r="GI15" s="216"/>
      <c r="GJ15" s="216"/>
      <c r="GK15" s="216"/>
      <c r="GL15" s="216"/>
      <c r="GM15" s="216"/>
      <c r="GN15" s="216"/>
      <c r="GO15" s="216"/>
      <c r="GP15" s="216"/>
      <c r="GQ15" s="216"/>
      <c r="GR15" s="216"/>
      <c r="GS15" s="216"/>
      <c r="GT15" s="216"/>
      <c r="GU15" s="216"/>
      <c r="GV15" s="216"/>
      <c r="GW15" s="216"/>
      <c r="GX15" s="216"/>
      <c r="GY15" s="216"/>
      <c r="GZ15" s="216"/>
      <c r="HA15" s="216"/>
      <c r="HB15" s="216"/>
      <c r="HC15" s="216"/>
      <c r="HD15" s="216"/>
      <c r="HE15" s="216"/>
      <c r="HF15" s="216"/>
      <c r="HG15" s="216"/>
      <c r="HH15" s="216"/>
      <c r="HI15" s="216"/>
      <c r="HJ15" s="216"/>
      <c r="HK15" s="216"/>
      <c r="HL15" s="216"/>
      <c r="HM15" s="216"/>
      <c r="HN15" s="216"/>
      <c r="HO15" s="216"/>
      <c r="HP15" s="216"/>
      <c r="HQ15" s="216"/>
      <c r="HR15" s="216"/>
      <c r="HS15" s="216"/>
      <c r="HT15" s="216"/>
      <c r="HU15" s="216"/>
      <c r="HV15" s="216"/>
      <c r="HW15" s="216"/>
      <c r="HX15" s="216"/>
      <c r="HY15" s="216"/>
      <c r="HZ15" s="216"/>
      <c r="IA15" s="216"/>
      <c r="IB15" s="216"/>
      <c r="IC15" s="216"/>
      <c r="ID15" s="216"/>
      <c r="IE15" s="216"/>
      <c r="IF15" s="216"/>
      <c r="IG15" s="216"/>
      <c r="IH15" s="216"/>
      <c r="II15" s="216"/>
      <c r="IJ15" s="216"/>
      <c r="IK15" s="216"/>
      <c r="IL15" s="228"/>
      <c r="IM15" s="228"/>
    </row>
    <row r="16" spans="1:247" s="208" customFormat="1" ht="30" customHeight="1">
      <c r="A16" s="162">
        <v>604007</v>
      </c>
      <c r="B16" s="164" t="s">
        <v>17</v>
      </c>
      <c r="C16" s="226">
        <v>73</v>
      </c>
      <c r="D16" s="216"/>
      <c r="E16" s="210"/>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c r="GR16" s="216"/>
      <c r="GS16" s="216"/>
      <c r="GT16" s="216"/>
      <c r="GU16" s="216"/>
      <c r="GV16" s="216"/>
      <c r="GW16" s="216"/>
      <c r="GX16" s="216"/>
      <c r="GY16" s="216"/>
      <c r="GZ16" s="216"/>
      <c r="HA16" s="216"/>
      <c r="HB16" s="216"/>
      <c r="HC16" s="216"/>
      <c r="HD16" s="216"/>
      <c r="HE16" s="216"/>
      <c r="HF16" s="216"/>
      <c r="HG16" s="216"/>
      <c r="HH16" s="216"/>
      <c r="HI16" s="216"/>
      <c r="HJ16" s="216"/>
      <c r="HK16" s="216"/>
      <c r="HL16" s="216"/>
      <c r="HM16" s="216"/>
      <c r="HN16" s="216"/>
      <c r="HO16" s="216"/>
      <c r="HP16" s="216"/>
      <c r="HQ16" s="216"/>
      <c r="HR16" s="216"/>
      <c r="HS16" s="216"/>
      <c r="HT16" s="216"/>
      <c r="HU16" s="216"/>
      <c r="HV16" s="216"/>
      <c r="HW16" s="216"/>
      <c r="HX16" s="216"/>
      <c r="HY16" s="216"/>
      <c r="HZ16" s="216"/>
      <c r="IA16" s="216"/>
      <c r="IB16" s="216"/>
      <c r="IC16" s="216"/>
      <c r="ID16" s="216"/>
      <c r="IE16" s="216"/>
      <c r="IF16" s="216"/>
      <c r="IG16" s="216"/>
      <c r="IH16" s="216"/>
      <c r="II16" s="216"/>
      <c r="IJ16" s="216"/>
      <c r="IK16" s="216"/>
      <c r="IL16" s="228"/>
      <c r="IM16" s="228"/>
    </row>
    <row r="17" spans="1:247" s="208" customFormat="1" ht="30" customHeight="1">
      <c r="A17" s="162">
        <v>604008</v>
      </c>
      <c r="B17" s="164" t="s">
        <v>18</v>
      </c>
      <c r="C17" s="226">
        <v>30</v>
      </c>
      <c r="D17" s="216"/>
      <c r="E17" s="210"/>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c r="FS17" s="216"/>
      <c r="FT17" s="216"/>
      <c r="FU17" s="216"/>
      <c r="FV17" s="216"/>
      <c r="FW17" s="216"/>
      <c r="FX17" s="216"/>
      <c r="FY17" s="216"/>
      <c r="FZ17" s="216"/>
      <c r="GA17" s="216"/>
      <c r="GB17" s="216"/>
      <c r="GC17" s="216"/>
      <c r="GD17" s="216"/>
      <c r="GE17" s="216"/>
      <c r="GF17" s="216"/>
      <c r="GG17" s="216"/>
      <c r="GH17" s="216"/>
      <c r="GI17" s="216"/>
      <c r="GJ17" s="216"/>
      <c r="GK17" s="216"/>
      <c r="GL17" s="216"/>
      <c r="GM17" s="216"/>
      <c r="GN17" s="216"/>
      <c r="GO17" s="216"/>
      <c r="GP17" s="216"/>
      <c r="GQ17" s="216"/>
      <c r="GR17" s="216"/>
      <c r="GS17" s="216"/>
      <c r="GT17" s="216"/>
      <c r="GU17" s="216"/>
      <c r="GV17" s="216"/>
      <c r="GW17" s="216"/>
      <c r="GX17" s="216"/>
      <c r="GY17" s="216"/>
      <c r="GZ17" s="216"/>
      <c r="HA17" s="216"/>
      <c r="HB17" s="216"/>
      <c r="HC17" s="216"/>
      <c r="HD17" s="216"/>
      <c r="HE17" s="216"/>
      <c r="HF17" s="216"/>
      <c r="HG17" s="216"/>
      <c r="HH17" s="216"/>
      <c r="HI17" s="216"/>
      <c r="HJ17" s="216"/>
      <c r="HK17" s="216"/>
      <c r="HL17" s="216"/>
      <c r="HM17" s="216"/>
      <c r="HN17" s="216"/>
      <c r="HO17" s="216"/>
      <c r="HP17" s="216"/>
      <c r="HQ17" s="216"/>
      <c r="HR17" s="216"/>
      <c r="HS17" s="216"/>
      <c r="HT17" s="216"/>
      <c r="HU17" s="216"/>
      <c r="HV17" s="216"/>
      <c r="HW17" s="216"/>
      <c r="HX17" s="216"/>
      <c r="HY17" s="216"/>
      <c r="HZ17" s="216"/>
      <c r="IA17" s="216"/>
      <c r="IB17" s="216"/>
      <c r="IC17" s="216"/>
      <c r="ID17" s="216"/>
      <c r="IE17" s="216"/>
      <c r="IF17" s="216"/>
      <c r="IG17" s="216"/>
      <c r="IH17" s="216"/>
      <c r="II17" s="216"/>
      <c r="IJ17" s="216"/>
      <c r="IK17" s="216"/>
      <c r="IL17" s="228"/>
      <c r="IM17" s="228"/>
    </row>
    <row r="18" spans="1:247" s="210" customFormat="1" ht="30" customHeight="1">
      <c r="A18" s="165">
        <v>606</v>
      </c>
      <c r="B18" s="163" t="s">
        <v>19</v>
      </c>
      <c r="C18" s="225">
        <v>1110</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c r="FV18" s="216"/>
      <c r="FW18" s="216"/>
      <c r="FX18" s="216"/>
      <c r="FY18" s="216"/>
      <c r="FZ18" s="216"/>
      <c r="GA18" s="216"/>
      <c r="GB18" s="216"/>
      <c r="GC18" s="216"/>
      <c r="GD18" s="216"/>
      <c r="GE18" s="216"/>
      <c r="GF18" s="216"/>
      <c r="GG18" s="216"/>
      <c r="GH18" s="216"/>
      <c r="GI18" s="216"/>
      <c r="GJ18" s="216"/>
      <c r="GK18" s="216"/>
      <c r="GL18" s="216"/>
      <c r="GM18" s="216"/>
      <c r="GN18" s="216"/>
      <c r="GO18" s="216"/>
      <c r="GP18" s="216"/>
      <c r="GQ18" s="216"/>
      <c r="GR18" s="216"/>
      <c r="GS18" s="216"/>
      <c r="GT18" s="216"/>
      <c r="GU18" s="216"/>
      <c r="GV18" s="216"/>
      <c r="GW18" s="216"/>
      <c r="GX18" s="216"/>
      <c r="GY18" s="216"/>
      <c r="GZ18" s="216"/>
      <c r="HA18" s="216"/>
      <c r="HB18" s="216"/>
      <c r="HC18" s="216"/>
      <c r="HD18" s="216"/>
      <c r="HE18" s="216"/>
      <c r="HF18" s="216"/>
      <c r="HG18" s="216"/>
      <c r="HH18" s="216"/>
      <c r="HI18" s="216"/>
      <c r="HJ18" s="216"/>
      <c r="HK18" s="216"/>
      <c r="HL18" s="216"/>
      <c r="HM18" s="216"/>
      <c r="HN18" s="216"/>
      <c r="HO18" s="216"/>
      <c r="HP18" s="216"/>
      <c r="HQ18" s="216"/>
      <c r="HR18" s="216"/>
      <c r="HS18" s="216"/>
      <c r="HT18" s="216"/>
      <c r="HU18" s="216"/>
      <c r="HV18" s="216"/>
      <c r="HW18" s="216"/>
      <c r="HX18" s="216"/>
      <c r="HY18" s="216"/>
      <c r="HZ18" s="216"/>
      <c r="IA18" s="216"/>
      <c r="IB18" s="216"/>
      <c r="IC18" s="216"/>
      <c r="ID18" s="216"/>
      <c r="IE18" s="216"/>
      <c r="IF18" s="216"/>
      <c r="IG18" s="216"/>
      <c r="IH18" s="216"/>
      <c r="II18" s="216"/>
      <c r="IJ18" s="216"/>
      <c r="IK18" s="216"/>
      <c r="IL18" s="228"/>
      <c r="IM18" s="228"/>
    </row>
    <row r="19" spans="1:247" s="208" customFormat="1" ht="30" customHeight="1">
      <c r="A19" s="162">
        <v>606001</v>
      </c>
      <c r="B19" s="164" t="s">
        <v>20</v>
      </c>
      <c r="C19" s="226">
        <v>69</v>
      </c>
      <c r="D19" s="216"/>
      <c r="E19" s="210"/>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c r="FS19" s="216"/>
      <c r="FT19" s="216"/>
      <c r="FU19" s="216"/>
      <c r="FV19" s="216"/>
      <c r="FW19" s="216"/>
      <c r="FX19" s="216"/>
      <c r="FY19" s="216"/>
      <c r="FZ19" s="216"/>
      <c r="GA19" s="216"/>
      <c r="GB19" s="216"/>
      <c r="GC19" s="216"/>
      <c r="GD19" s="216"/>
      <c r="GE19" s="216"/>
      <c r="GF19" s="216"/>
      <c r="GG19" s="216"/>
      <c r="GH19" s="216"/>
      <c r="GI19" s="216"/>
      <c r="GJ19" s="216"/>
      <c r="GK19" s="216"/>
      <c r="GL19" s="216"/>
      <c r="GM19" s="216"/>
      <c r="GN19" s="216"/>
      <c r="GO19" s="216"/>
      <c r="GP19" s="216"/>
      <c r="GQ19" s="216"/>
      <c r="GR19" s="216"/>
      <c r="GS19" s="216"/>
      <c r="GT19" s="216"/>
      <c r="GU19" s="216"/>
      <c r="GV19" s="216"/>
      <c r="GW19" s="216"/>
      <c r="GX19" s="216"/>
      <c r="GY19" s="216"/>
      <c r="GZ19" s="216"/>
      <c r="HA19" s="216"/>
      <c r="HB19" s="216"/>
      <c r="HC19" s="216"/>
      <c r="HD19" s="216"/>
      <c r="HE19" s="216"/>
      <c r="HF19" s="216"/>
      <c r="HG19" s="216"/>
      <c r="HH19" s="216"/>
      <c r="HI19" s="216"/>
      <c r="HJ19" s="216"/>
      <c r="HK19" s="216"/>
      <c r="HL19" s="216"/>
      <c r="HM19" s="216"/>
      <c r="HN19" s="216"/>
      <c r="HO19" s="216"/>
      <c r="HP19" s="216"/>
      <c r="HQ19" s="216"/>
      <c r="HR19" s="216"/>
      <c r="HS19" s="216"/>
      <c r="HT19" s="216"/>
      <c r="HU19" s="216"/>
      <c r="HV19" s="216"/>
      <c r="HW19" s="216"/>
      <c r="HX19" s="216"/>
      <c r="HY19" s="216"/>
      <c r="HZ19" s="216"/>
      <c r="IA19" s="216"/>
      <c r="IB19" s="216"/>
      <c r="IC19" s="216"/>
      <c r="ID19" s="216"/>
      <c r="IE19" s="216"/>
      <c r="IF19" s="216"/>
      <c r="IG19" s="216"/>
      <c r="IH19" s="216"/>
      <c r="II19" s="216"/>
      <c r="IJ19" s="216"/>
      <c r="IK19" s="216"/>
      <c r="IL19" s="228"/>
      <c r="IM19" s="228"/>
    </row>
    <row r="20" spans="1:247" s="208" customFormat="1" ht="30" customHeight="1">
      <c r="A20" s="162">
        <v>606002</v>
      </c>
      <c r="B20" s="164" t="s">
        <v>21</v>
      </c>
      <c r="C20" s="226">
        <v>82</v>
      </c>
      <c r="D20" s="216"/>
      <c r="E20" s="210"/>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c r="FQ20" s="216"/>
      <c r="FR20" s="216"/>
      <c r="FS20" s="216"/>
      <c r="FT20" s="216"/>
      <c r="FU20" s="216"/>
      <c r="FV20" s="216"/>
      <c r="FW20" s="216"/>
      <c r="FX20" s="216"/>
      <c r="FY20" s="216"/>
      <c r="FZ20" s="216"/>
      <c r="GA20" s="216"/>
      <c r="GB20" s="216"/>
      <c r="GC20" s="216"/>
      <c r="GD20" s="216"/>
      <c r="GE20" s="216"/>
      <c r="GF20" s="216"/>
      <c r="GG20" s="216"/>
      <c r="GH20" s="216"/>
      <c r="GI20" s="216"/>
      <c r="GJ20" s="216"/>
      <c r="GK20" s="216"/>
      <c r="GL20" s="216"/>
      <c r="GM20" s="216"/>
      <c r="GN20" s="216"/>
      <c r="GO20" s="216"/>
      <c r="GP20" s="216"/>
      <c r="GQ20" s="216"/>
      <c r="GR20" s="216"/>
      <c r="GS20" s="216"/>
      <c r="GT20" s="216"/>
      <c r="GU20" s="216"/>
      <c r="GV20" s="216"/>
      <c r="GW20" s="216"/>
      <c r="GX20" s="216"/>
      <c r="GY20" s="216"/>
      <c r="GZ20" s="216"/>
      <c r="HA20" s="216"/>
      <c r="HB20" s="216"/>
      <c r="HC20" s="216"/>
      <c r="HD20" s="216"/>
      <c r="HE20" s="216"/>
      <c r="HF20" s="216"/>
      <c r="HG20" s="216"/>
      <c r="HH20" s="216"/>
      <c r="HI20" s="216"/>
      <c r="HJ20" s="216"/>
      <c r="HK20" s="216"/>
      <c r="HL20" s="216"/>
      <c r="HM20" s="216"/>
      <c r="HN20" s="216"/>
      <c r="HO20" s="216"/>
      <c r="HP20" s="216"/>
      <c r="HQ20" s="216"/>
      <c r="HR20" s="216"/>
      <c r="HS20" s="216"/>
      <c r="HT20" s="216"/>
      <c r="HU20" s="216"/>
      <c r="HV20" s="216"/>
      <c r="HW20" s="216"/>
      <c r="HX20" s="216"/>
      <c r="HY20" s="216"/>
      <c r="HZ20" s="216"/>
      <c r="IA20" s="216"/>
      <c r="IB20" s="216"/>
      <c r="IC20" s="216"/>
      <c r="ID20" s="216"/>
      <c r="IE20" s="216"/>
      <c r="IF20" s="216"/>
      <c r="IG20" s="216"/>
      <c r="IH20" s="216"/>
      <c r="II20" s="216"/>
      <c r="IJ20" s="216"/>
      <c r="IK20" s="216"/>
      <c r="IL20" s="228"/>
      <c r="IM20" s="228"/>
    </row>
    <row r="21" spans="1:247" s="208" customFormat="1" ht="30" customHeight="1">
      <c r="A21" s="162">
        <v>606003</v>
      </c>
      <c r="B21" s="164" t="s">
        <v>22</v>
      </c>
      <c r="C21" s="226">
        <v>205</v>
      </c>
      <c r="D21" s="216"/>
      <c r="E21" s="210"/>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216"/>
      <c r="EJ21" s="216"/>
      <c r="EK21" s="216"/>
      <c r="EL21" s="216"/>
      <c r="EM21" s="216"/>
      <c r="EN21" s="216"/>
      <c r="EO21" s="216"/>
      <c r="EP21" s="216"/>
      <c r="EQ21" s="216"/>
      <c r="ER21" s="216"/>
      <c r="ES21" s="216"/>
      <c r="ET21" s="216"/>
      <c r="EU21" s="216"/>
      <c r="EV21" s="216"/>
      <c r="EW21" s="216"/>
      <c r="EX21" s="216"/>
      <c r="EY21" s="216"/>
      <c r="EZ21" s="216"/>
      <c r="FA21" s="216"/>
      <c r="FB21" s="216"/>
      <c r="FC21" s="216"/>
      <c r="FD21" s="216"/>
      <c r="FE21" s="216"/>
      <c r="FF21" s="216"/>
      <c r="FG21" s="216"/>
      <c r="FH21" s="216"/>
      <c r="FI21" s="216"/>
      <c r="FJ21" s="216"/>
      <c r="FK21" s="216"/>
      <c r="FL21" s="216"/>
      <c r="FM21" s="216"/>
      <c r="FN21" s="216"/>
      <c r="FO21" s="216"/>
      <c r="FP21" s="216"/>
      <c r="FQ21" s="216"/>
      <c r="FR21" s="216"/>
      <c r="FS21" s="216"/>
      <c r="FT21" s="216"/>
      <c r="FU21" s="216"/>
      <c r="FV21" s="216"/>
      <c r="FW21" s="216"/>
      <c r="FX21" s="216"/>
      <c r="FY21" s="216"/>
      <c r="FZ21" s="216"/>
      <c r="GA21" s="216"/>
      <c r="GB21" s="216"/>
      <c r="GC21" s="216"/>
      <c r="GD21" s="216"/>
      <c r="GE21" s="216"/>
      <c r="GF21" s="216"/>
      <c r="GG21" s="216"/>
      <c r="GH21" s="216"/>
      <c r="GI21" s="216"/>
      <c r="GJ21" s="216"/>
      <c r="GK21" s="216"/>
      <c r="GL21" s="216"/>
      <c r="GM21" s="216"/>
      <c r="GN21" s="216"/>
      <c r="GO21" s="216"/>
      <c r="GP21" s="216"/>
      <c r="GQ21" s="216"/>
      <c r="GR21" s="216"/>
      <c r="GS21" s="216"/>
      <c r="GT21" s="216"/>
      <c r="GU21" s="216"/>
      <c r="GV21" s="216"/>
      <c r="GW21" s="216"/>
      <c r="GX21" s="216"/>
      <c r="GY21" s="216"/>
      <c r="GZ21" s="216"/>
      <c r="HA21" s="216"/>
      <c r="HB21" s="216"/>
      <c r="HC21" s="216"/>
      <c r="HD21" s="216"/>
      <c r="HE21" s="216"/>
      <c r="HF21" s="216"/>
      <c r="HG21" s="216"/>
      <c r="HH21" s="216"/>
      <c r="HI21" s="216"/>
      <c r="HJ21" s="216"/>
      <c r="HK21" s="216"/>
      <c r="HL21" s="216"/>
      <c r="HM21" s="216"/>
      <c r="HN21" s="216"/>
      <c r="HO21" s="216"/>
      <c r="HP21" s="216"/>
      <c r="HQ21" s="216"/>
      <c r="HR21" s="216"/>
      <c r="HS21" s="216"/>
      <c r="HT21" s="216"/>
      <c r="HU21" s="216"/>
      <c r="HV21" s="216"/>
      <c r="HW21" s="216"/>
      <c r="HX21" s="216"/>
      <c r="HY21" s="216"/>
      <c r="HZ21" s="216"/>
      <c r="IA21" s="216"/>
      <c r="IB21" s="216"/>
      <c r="IC21" s="216"/>
      <c r="ID21" s="216"/>
      <c r="IE21" s="216"/>
      <c r="IF21" s="216"/>
      <c r="IG21" s="216"/>
      <c r="IH21" s="216"/>
      <c r="II21" s="216"/>
      <c r="IJ21" s="216"/>
      <c r="IK21" s="216"/>
      <c r="IL21" s="228"/>
      <c r="IM21" s="228"/>
    </row>
    <row r="22" spans="1:247" s="208" customFormat="1" ht="30" customHeight="1">
      <c r="A22" s="162">
        <v>606004</v>
      </c>
      <c r="B22" s="164" t="s">
        <v>23</v>
      </c>
      <c r="C22" s="191">
        <v>115</v>
      </c>
      <c r="D22" s="216"/>
      <c r="E22" s="210"/>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c r="EI22" s="216"/>
      <c r="EJ22" s="216"/>
      <c r="EK22" s="216"/>
      <c r="EL22" s="216"/>
      <c r="EM22" s="216"/>
      <c r="EN22" s="216"/>
      <c r="EO22" s="216"/>
      <c r="EP22" s="216"/>
      <c r="EQ22" s="216"/>
      <c r="ER22" s="216"/>
      <c r="ES22" s="216"/>
      <c r="ET22" s="216"/>
      <c r="EU22" s="216"/>
      <c r="EV22" s="216"/>
      <c r="EW22" s="216"/>
      <c r="EX22" s="216"/>
      <c r="EY22" s="216"/>
      <c r="EZ22" s="216"/>
      <c r="FA22" s="216"/>
      <c r="FB22" s="216"/>
      <c r="FC22" s="216"/>
      <c r="FD22" s="216"/>
      <c r="FE22" s="216"/>
      <c r="FF22" s="216"/>
      <c r="FG22" s="216"/>
      <c r="FH22" s="216"/>
      <c r="FI22" s="216"/>
      <c r="FJ22" s="216"/>
      <c r="FK22" s="216"/>
      <c r="FL22" s="216"/>
      <c r="FM22" s="216"/>
      <c r="FN22" s="216"/>
      <c r="FO22" s="216"/>
      <c r="FP22" s="216"/>
      <c r="FQ22" s="216"/>
      <c r="FR22" s="216"/>
      <c r="FS22" s="216"/>
      <c r="FT22" s="216"/>
      <c r="FU22" s="216"/>
      <c r="FV22" s="216"/>
      <c r="FW22" s="216"/>
      <c r="FX22" s="216"/>
      <c r="FY22" s="216"/>
      <c r="FZ22" s="216"/>
      <c r="GA22" s="216"/>
      <c r="GB22" s="216"/>
      <c r="GC22" s="216"/>
      <c r="GD22" s="216"/>
      <c r="GE22" s="216"/>
      <c r="GF22" s="216"/>
      <c r="GG22" s="216"/>
      <c r="GH22" s="216"/>
      <c r="GI22" s="216"/>
      <c r="GJ22" s="216"/>
      <c r="GK22" s="216"/>
      <c r="GL22" s="216"/>
      <c r="GM22" s="216"/>
      <c r="GN22" s="216"/>
      <c r="GO22" s="216"/>
      <c r="GP22" s="216"/>
      <c r="GQ22" s="216"/>
      <c r="GR22" s="216"/>
      <c r="GS22" s="216"/>
      <c r="GT22" s="216"/>
      <c r="GU22" s="216"/>
      <c r="GV22" s="216"/>
      <c r="GW22" s="216"/>
      <c r="GX22" s="216"/>
      <c r="GY22" s="216"/>
      <c r="GZ22" s="216"/>
      <c r="HA22" s="216"/>
      <c r="HB22" s="216"/>
      <c r="HC22" s="216"/>
      <c r="HD22" s="216"/>
      <c r="HE22" s="216"/>
      <c r="HF22" s="216"/>
      <c r="HG22" s="216"/>
      <c r="HH22" s="216"/>
      <c r="HI22" s="216"/>
      <c r="HJ22" s="216"/>
      <c r="HK22" s="216"/>
      <c r="HL22" s="216"/>
      <c r="HM22" s="216"/>
      <c r="HN22" s="216"/>
      <c r="HO22" s="216"/>
      <c r="HP22" s="216"/>
      <c r="HQ22" s="216"/>
      <c r="HR22" s="216"/>
      <c r="HS22" s="216"/>
      <c r="HT22" s="216"/>
      <c r="HU22" s="216"/>
      <c r="HV22" s="216"/>
      <c r="HW22" s="216"/>
      <c r="HX22" s="216"/>
      <c r="HY22" s="216"/>
      <c r="HZ22" s="216"/>
      <c r="IA22" s="216"/>
      <c r="IB22" s="216"/>
      <c r="IC22" s="216"/>
      <c r="ID22" s="216"/>
      <c r="IE22" s="216"/>
      <c r="IF22" s="216"/>
      <c r="IG22" s="216"/>
      <c r="IH22" s="216"/>
      <c r="II22" s="216"/>
      <c r="IJ22" s="216"/>
      <c r="IK22" s="216"/>
      <c r="IL22" s="228"/>
      <c r="IM22" s="228"/>
    </row>
    <row r="23" spans="1:247" s="208" customFormat="1" ht="30" customHeight="1">
      <c r="A23" s="162">
        <v>606005</v>
      </c>
      <c r="B23" s="164" t="s">
        <v>24</v>
      </c>
      <c r="C23" s="226">
        <v>122</v>
      </c>
      <c r="D23" s="216"/>
      <c r="E23" s="210"/>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c r="DC23" s="216"/>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c r="EI23" s="216"/>
      <c r="EJ23" s="216"/>
      <c r="EK23" s="216"/>
      <c r="EL23" s="216"/>
      <c r="EM23" s="216"/>
      <c r="EN23" s="216"/>
      <c r="EO23" s="216"/>
      <c r="EP23" s="216"/>
      <c r="EQ23" s="216"/>
      <c r="ER23" s="216"/>
      <c r="ES23" s="216"/>
      <c r="ET23" s="216"/>
      <c r="EU23" s="216"/>
      <c r="EV23" s="216"/>
      <c r="EW23" s="216"/>
      <c r="EX23" s="216"/>
      <c r="EY23" s="216"/>
      <c r="EZ23" s="216"/>
      <c r="FA23" s="216"/>
      <c r="FB23" s="216"/>
      <c r="FC23" s="216"/>
      <c r="FD23" s="216"/>
      <c r="FE23" s="216"/>
      <c r="FF23" s="216"/>
      <c r="FG23" s="216"/>
      <c r="FH23" s="216"/>
      <c r="FI23" s="216"/>
      <c r="FJ23" s="216"/>
      <c r="FK23" s="216"/>
      <c r="FL23" s="216"/>
      <c r="FM23" s="216"/>
      <c r="FN23" s="216"/>
      <c r="FO23" s="216"/>
      <c r="FP23" s="216"/>
      <c r="FQ23" s="216"/>
      <c r="FR23" s="216"/>
      <c r="FS23" s="216"/>
      <c r="FT23" s="216"/>
      <c r="FU23" s="216"/>
      <c r="FV23" s="216"/>
      <c r="FW23" s="216"/>
      <c r="FX23" s="216"/>
      <c r="FY23" s="216"/>
      <c r="FZ23" s="216"/>
      <c r="GA23" s="216"/>
      <c r="GB23" s="216"/>
      <c r="GC23" s="216"/>
      <c r="GD23" s="216"/>
      <c r="GE23" s="216"/>
      <c r="GF23" s="216"/>
      <c r="GG23" s="216"/>
      <c r="GH23" s="216"/>
      <c r="GI23" s="216"/>
      <c r="GJ23" s="216"/>
      <c r="GK23" s="216"/>
      <c r="GL23" s="216"/>
      <c r="GM23" s="216"/>
      <c r="GN23" s="216"/>
      <c r="GO23" s="216"/>
      <c r="GP23" s="216"/>
      <c r="GQ23" s="216"/>
      <c r="GR23" s="216"/>
      <c r="GS23" s="216"/>
      <c r="GT23" s="216"/>
      <c r="GU23" s="216"/>
      <c r="GV23" s="216"/>
      <c r="GW23" s="216"/>
      <c r="GX23" s="216"/>
      <c r="GY23" s="216"/>
      <c r="GZ23" s="216"/>
      <c r="HA23" s="216"/>
      <c r="HB23" s="216"/>
      <c r="HC23" s="216"/>
      <c r="HD23" s="216"/>
      <c r="HE23" s="216"/>
      <c r="HF23" s="216"/>
      <c r="HG23" s="216"/>
      <c r="HH23" s="216"/>
      <c r="HI23" s="216"/>
      <c r="HJ23" s="216"/>
      <c r="HK23" s="216"/>
      <c r="HL23" s="216"/>
      <c r="HM23" s="216"/>
      <c r="HN23" s="216"/>
      <c r="HO23" s="216"/>
      <c r="HP23" s="216"/>
      <c r="HQ23" s="216"/>
      <c r="HR23" s="216"/>
      <c r="HS23" s="216"/>
      <c r="HT23" s="216"/>
      <c r="HU23" s="216"/>
      <c r="HV23" s="216"/>
      <c r="HW23" s="216"/>
      <c r="HX23" s="216"/>
      <c r="HY23" s="216"/>
      <c r="HZ23" s="216"/>
      <c r="IA23" s="216"/>
      <c r="IB23" s="216"/>
      <c r="IC23" s="216"/>
      <c r="ID23" s="216"/>
      <c r="IE23" s="216"/>
      <c r="IF23" s="216"/>
      <c r="IG23" s="216"/>
      <c r="IH23" s="216"/>
      <c r="II23" s="216"/>
      <c r="IJ23" s="216"/>
      <c r="IK23" s="216"/>
      <c r="IL23" s="228"/>
      <c r="IM23" s="228"/>
    </row>
    <row r="24" spans="1:247" s="208" customFormat="1" ht="30" customHeight="1">
      <c r="A24" s="162">
        <v>606006</v>
      </c>
      <c r="B24" s="164" t="s">
        <v>25</v>
      </c>
      <c r="C24" s="226">
        <v>144</v>
      </c>
      <c r="D24" s="216"/>
      <c r="E24" s="210"/>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c r="CL24" s="216"/>
      <c r="CM24" s="216"/>
      <c r="CN24" s="216"/>
      <c r="CO24" s="216"/>
      <c r="CP24" s="216"/>
      <c r="CQ24" s="216"/>
      <c r="CR24" s="216"/>
      <c r="CS24" s="216"/>
      <c r="CT24" s="216"/>
      <c r="CU24" s="216"/>
      <c r="CV24" s="216"/>
      <c r="CW24" s="216"/>
      <c r="CX24" s="216"/>
      <c r="CY24" s="216"/>
      <c r="CZ24" s="216"/>
      <c r="DA24" s="216"/>
      <c r="DB24" s="216"/>
      <c r="DC24" s="216"/>
      <c r="DD24" s="216"/>
      <c r="DE24" s="216"/>
      <c r="DF24" s="216"/>
      <c r="DG24" s="216"/>
      <c r="DH24" s="216"/>
      <c r="DI24" s="216"/>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c r="EI24" s="216"/>
      <c r="EJ24" s="216"/>
      <c r="EK24" s="216"/>
      <c r="EL24" s="216"/>
      <c r="EM24" s="216"/>
      <c r="EN24" s="216"/>
      <c r="EO24" s="216"/>
      <c r="EP24" s="216"/>
      <c r="EQ24" s="216"/>
      <c r="ER24" s="216"/>
      <c r="ES24" s="216"/>
      <c r="ET24" s="216"/>
      <c r="EU24" s="216"/>
      <c r="EV24" s="216"/>
      <c r="EW24" s="216"/>
      <c r="EX24" s="216"/>
      <c r="EY24" s="216"/>
      <c r="EZ24" s="216"/>
      <c r="FA24" s="216"/>
      <c r="FB24" s="216"/>
      <c r="FC24" s="216"/>
      <c r="FD24" s="216"/>
      <c r="FE24" s="216"/>
      <c r="FF24" s="216"/>
      <c r="FG24" s="216"/>
      <c r="FH24" s="216"/>
      <c r="FI24" s="216"/>
      <c r="FJ24" s="216"/>
      <c r="FK24" s="216"/>
      <c r="FL24" s="216"/>
      <c r="FM24" s="216"/>
      <c r="FN24" s="216"/>
      <c r="FO24" s="216"/>
      <c r="FP24" s="216"/>
      <c r="FQ24" s="216"/>
      <c r="FR24" s="216"/>
      <c r="FS24" s="216"/>
      <c r="FT24" s="216"/>
      <c r="FU24" s="216"/>
      <c r="FV24" s="216"/>
      <c r="FW24" s="216"/>
      <c r="FX24" s="216"/>
      <c r="FY24" s="216"/>
      <c r="FZ24" s="216"/>
      <c r="GA24" s="216"/>
      <c r="GB24" s="216"/>
      <c r="GC24" s="216"/>
      <c r="GD24" s="216"/>
      <c r="GE24" s="216"/>
      <c r="GF24" s="216"/>
      <c r="GG24" s="216"/>
      <c r="GH24" s="216"/>
      <c r="GI24" s="216"/>
      <c r="GJ24" s="216"/>
      <c r="GK24" s="216"/>
      <c r="GL24" s="216"/>
      <c r="GM24" s="216"/>
      <c r="GN24" s="216"/>
      <c r="GO24" s="216"/>
      <c r="GP24" s="216"/>
      <c r="GQ24" s="216"/>
      <c r="GR24" s="216"/>
      <c r="GS24" s="216"/>
      <c r="GT24" s="216"/>
      <c r="GU24" s="216"/>
      <c r="GV24" s="216"/>
      <c r="GW24" s="216"/>
      <c r="GX24" s="216"/>
      <c r="GY24" s="216"/>
      <c r="GZ24" s="216"/>
      <c r="HA24" s="216"/>
      <c r="HB24" s="216"/>
      <c r="HC24" s="216"/>
      <c r="HD24" s="216"/>
      <c r="HE24" s="216"/>
      <c r="HF24" s="216"/>
      <c r="HG24" s="216"/>
      <c r="HH24" s="216"/>
      <c r="HI24" s="216"/>
      <c r="HJ24" s="216"/>
      <c r="HK24" s="216"/>
      <c r="HL24" s="216"/>
      <c r="HM24" s="216"/>
      <c r="HN24" s="216"/>
      <c r="HO24" s="216"/>
      <c r="HP24" s="216"/>
      <c r="HQ24" s="216"/>
      <c r="HR24" s="216"/>
      <c r="HS24" s="216"/>
      <c r="HT24" s="216"/>
      <c r="HU24" s="216"/>
      <c r="HV24" s="216"/>
      <c r="HW24" s="216"/>
      <c r="HX24" s="216"/>
      <c r="HY24" s="216"/>
      <c r="HZ24" s="216"/>
      <c r="IA24" s="216"/>
      <c r="IB24" s="216"/>
      <c r="IC24" s="216"/>
      <c r="ID24" s="216"/>
      <c r="IE24" s="216"/>
      <c r="IF24" s="216"/>
      <c r="IG24" s="216"/>
      <c r="IH24" s="216"/>
      <c r="II24" s="216"/>
      <c r="IJ24" s="216"/>
      <c r="IK24" s="216"/>
      <c r="IL24" s="228"/>
      <c r="IM24" s="228"/>
    </row>
    <row r="25" spans="1:247" s="208" customFormat="1" ht="30" customHeight="1">
      <c r="A25" s="162">
        <v>606007</v>
      </c>
      <c r="B25" s="164" t="s">
        <v>26</v>
      </c>
      <c r="C25" s="226">
        <v>39</v>
      </c>
      <c r="D25" s="216"/>
      <c r="E25" s="210"/>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6"/>
      <c r="DU25" s="216"/>
      <c r="DV25" s="216"/>
      <c r="DW25" s="216"/>
      <c r="DX25" s="216"/>
      <c r="DY25" s="216"/>
      <c r="DZ25" s="216"/>
      <c r="EA25" s="216"/>
      <c r="EB25" s="216"/>
      <c r="EC25" s="216"/>
      <c r="ED25" s="216"/>
      <c r="EE25" s="216"/>
      <c r="EF25" s="216"/>
      <c r="EG25" s="216"/>
      <c r="EH25" s="216"/>
      <c r="EI25" s="216"/>
      <c r="EJ25" s="216"/>
      <c r="EK25" s="216"/>
      <c r="EL25" s="216"/>
      <c r="EM25" s="216"/>
      <c r="EN25" s="216"/>
      <c r="EO25" s="216"/>
      <c r="EP25" s="216"/>
      <c r="EQ25" s="216"/>
      <c r="ER25" s="216"/>
      <c r="ES25" s="216"/>
      <c r="ET25" s="216"/>
      <c r="EU25" s="216"/>
      <c r="EV25" s="216"/>
      <c r="EW25" s="216"/>
      <c r="EX25" s="216"/>
      <c r="EY25" s="216"/>
      <c r="EZ25" s="216"/>
      <c r="FA25" s="216"/>
      <c r="FB25" s="216"/>
      <c r="FC25" s="216"/>
      <c r="FD25" s="216"/>
      <c r="FE25" s="216"/>
      <c r="FF25" s="216"/>
      <c r="FG25" s="216"/>
      <c r="FH25" s="216"/>
      <c r="FI25" s="216"/>
      <c r="FJ25" s="216"/>
      <c r="FK25" s="216"/>
      <c r="FL25" s="216"/>
      <c r="FM25" s="216"/>
      <c r="FN25" s="216"/>
      <c r="FO25" s="216"/>
      <c r="FP25" s="216"/>
      <c r="FQ25" s="216"/>
      <c r="FR25" s="216"/>
      <c r="FS25" s="216"/>
      <c r="FT25" s="216"/>
      <c r="FU25" s="216"/>
      <c r="FV25" s="216"/>
      <c r="FW25" s="216"/>
      <c r="FX25" s="216"/>
      <c r="FY25" s="216"/>
      <c r="FZ25" s="216"/>
      <c r="GA25" s="216"/>
      <c r="GB25" s="216"/>
      <c r="GC25" s="216"/>
      <c r="GD25" s="216"/>
      <c r="GE25" s="216"/>
      <c r="GF25" s="216"/>
      <c r="GG25" s="216"/>
      <c r="GH25" s="216"/>
      <c r="GI25" s="216"/>
      <c r="GJ25" s="216"/>
      <c r="GK25" s="216"/>
      <c r="GL25" s="216"/>
      <c r="GM25" s="216"/>
      <c r="GN25" s="216"/>
      <c r="GO25" s="216"/>
      <c r="GP25" s="216"/>
      <c r="GQ25" s="216"/>
      <c r="GR25" s="216"/>
      <c r="GS25" s="216"/>
      <c r="GT25" s="216"/>
      <c r="GU25" s="216"/>
      <c r="GV25" s="216"/>
      <c r="GW25" s="216"/>
      <c r="GX25" s="216"/>
      <c r="GY25" s="216"/>
      <c r="GZ25" s="216"/>
      <c r="HA25" s="216"/>
      <c r="HB25" s="216"/>
      <c r="HC25" s="216"/>
      <c r="HD25" s="216"/>
      <c r="HE25" s="216"/>
      <c r="HF25" s="216"/>
      <c r="HG25" s="216"/>
      <c r="HH25" s="216"/>
      <c r="HI25" s="216"/>
      <c r="HJ25" s="216"/>
      <c r="HK25" s="216"/>
      <c r="HL25" s="216"/>
      <c r="HM25" s="216"/>
      <c r="HN25" s="216"/>
      <c r="HO25" s="216"/>
      <c r="HP25" s="216"/>
      <c r="HQ25" s="216"/>
      <c r="HR25" s="216"/>
      <c r="HS25" s="216"/>
      <c r="HT25" s="216"/>
      <c r="HU25" s="216"/>
      <c r="HV25" s="216"/>
      <c r="HW25" s="216"/>
      <c r="HX25" s="216"/>
      <c r="HY25" s="216"/>
      <c r="HZ25" s="216"/>
      <c r="IA25" s="216"/>
      <c r="IB25" s="216"/>
      <c r="IC25" s="216"/>
      <c r="ID25" s="216"/>
      <c r="IE25" s="216"/>
      <c r="IF25" s="216"/>
      <c r="IG25" s="216"/>
      <c r="IH25" s="216"/>
      <c r="II25" s="216"/>
      <c r="IJ25" s="216"/>
      <c r="IK25" s="216"/>
      <c r="IL25" s="228"/>
      <c r="IM25" s="228"/>
    </row>
    <row r="26" spans="1:247" s="208" customFormat="1" ht="30" customHeight="1">
      <c r="A26" s="162">
        <v>606008</v>
      </c>
      <c r="B26" s="164" t="s">
        <v>27</v>
      </c>
      <c r="C26" s="226">
        <v>63</v>
      </c>
      <c r="D26" s="216"/>
      <c r="E26" s="210"/>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6"/>
      <c r="DQ26" s="216"/>
      <c r="DR26" s="216"/>
      <c r="DS26" s="216"/>
      <c r="DT26" s="216"/>
      <c r="DU26" s="216"/>
      <c r="DV26" s="216"/>
      <c r="DW26" s="216"/>
      <c r="DX26" s="216"/>
      <c r="DY26" s="216"/>
      <c r="DZ26" s="216"/>
      <c r="EA26" s="216"/>
      <c r="EB26" s="216"/>
      <c r="EC26" s="216"/>
      <c r="ED26" s="216"/>
      <c r="EE26" s="216"/>
      <c r="EF26" s="216"/>
      <c r="EG26" s="216"/>
      <c r="EH26" s="216"/>
      <c r="EI26" s="216"/>
      <c r="EJ26" s="216"/>
      <c r="EK26" s="216"/>
      <c r="EL26" s="216"/>
      <c r="EM26" s="216"/>
      <c r="EN26" s="216"/>
      <c r="EO26" s="216"/>
      <c r="EP26" s="216"/>
      <c r="EQ26" s="216"/>
      <c r="ER26" s="216"/>
      <c r="ES26" s="216"/>
      <c r="ET26" s="216"/>
      <c r="EU26" s="216"/>
      <c r="EV26" s="216"/>
      <c r="EW26" s="216"/>
      <c r="EX26" s="216"/>
      <c r="EY26" s="216"/>
      <c r="EZ26" s="216"/>
      <c r="FA26" s="216"/>
      <c r="FB26" s="216"/>
      <c r="FC26" s="216"/>
      <c r="FD26" s="216"/>
      <c r="FE26" s="216"/>
      <c r="FF26" s="216"/>
      <c r="FG26" s="216"/>
      <c r="FH26" s="216"/>
      <c r="FI26" s="216"/>
      <c r="FJ26" s="216"/>
      <c r="FK26" s="216"/>
      <c r="FL26" s="216"/>
      <c r="FM26" s="216"/>
      <c r="FN26" s="216"/>
      <c r="FO26" s="216"/>
      <c r="FP26" s="216"/>
      <c r="FQ26" s="216"/>
      <c r="FR26" s="216"/>
      <c r="FS26" s="216"/>
      <c r="FT26" s="216"/>
      <c r="FU26" s="216"/>
      <c r="FV26" s="216"/>
      <c r="FW26" s="216"/>
      <c r="FX26" s="216"/>
      <c r="FY26" s="216"/>
      <c r="FZ26" s="216"/>
      <c r="GA26" s="216"/>
      <c r="GB26" s="216"/>
      <c r="GC26" s="216"/>
      <c r="GD26" s="216"/>
      <c r="GE26" s="216"/>
      <c r="GF26" s="216"/>
      <c r="GG26" s="216"/>
      <c r="GH26" s="216"/>
      <c r="GI26" s="216"/>
      <c r="GJ26" s="216"/>
      <c r="GK26" s="216"/>
      <c r="GL26" s="216"/>
      <c r="GM26" s="216"/>
      <c r="GN26" s="216"/>
      <c r="GO26" s="216"/>
      <c r="GP26" s="216"/>
      <c r="GQ26" s="216"/>
      <c r="GR26" s="216"/>
      <c r="GS26" s="216"/>
      <c r="GT26" s="216"/>
      <c r="GU26" s="216"/>
      <c r="GV26" s="216"/>
      <c r="GW26" s="216"/>
      <c r="GX26" s="216"/>
      <c r="GY26" s="216"/>
      <c r="GZ26" s="216"/>
      <c r="HA26" s="216"/>
      <c r="HB26" s="216"/>
      <c r="HC26" s="216"/>
      <c r="HD26" s="216"/>
      <c r="HE26" s="216"/>
      <c r="HF26" s="216"/>
      <c r="HG26" s="216"/>
      <c r="HH26" s="216"/>
      <c r="HI26" s="216"/>
      <c r="HJ26" s="216"/>
      <c r="HK26" s="216"/>
      <c r="HL26" s="216"/>
      <c r="HM26" s="216"/>
      <c r="HN26" s="216"/>
      <c r="HO26" s="216"/>
      <c r="HP26" s="216"/>
      <c r="HQ26" s="216"/>
      <c r="HR26" s="216"/>
      <c r="HS26" s="216"/>
      <c r="HT26" s="216"/>
      <c r="HU26" s="216"/>
      <c r="HV26" s="216"/>
      <c r="HW26" s="216"/>
      <c r="HX26" s="216"/>
      <c r="HY26" s="216"/>
      <c r="HZ26" s="216"/>
      <c r="IA26" s="216"/>
      <c r="IB26" s="216"/>
      <c r="IC26" s="216"/>
      <c r="ID26" s="216"/>
      <c r="IE26" s="216"/>
      <c r="IF26" s="216"/>
      <c r="IG26" s="216"/>
      <c r="IH26" s="216"/>
      <c r="II26" s="216"/>
      <c r="IJ26" s="216"/>
      <c r="IK26" s="216"/>
      <c r="IL26" s="228"/>
      <c r="IM26" s="228"/>
    </row>
    <row r="27" spans="1:247" s="208" customFormat="1" ht="30" customHeight="1">
      <c r="A27" s="162">
        <v>606009</v>
      </c>
      <c r="B27" s="164" t="s">
        <v>28</v>
      </c>
      <c r="C27" s="226">
        <v>105</v>
      </c>
      <c r="D27" s="216"/>
      <c r="E27" s="210"/>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N27" s="216"/>
      <c r="EO27" s="216"/>
      <c r="EP27" s="216"/>
      <c r="EQ27" s="216"/>
      <c r="ER27" s="216"/>
      <c r="ES27" s="216"/>
      <c r="ET27" s="216"/>
      <c r="EU27" s="216"/>
      <c r="EV27" s="216"/>
      <c r="EW27" s="216"/>
      <c r="EX27" s="216"/>
      <c r="EY27" s="216"/>
      <c r="EZ27" s="216"/>
      <c r="FA27" s="216"/>
      <c r="FB27" s="216"/>
      <c r="FC27" s="216"/>
      <c r="FD27" s="216"/>
      <c r="FE27" s="216"/>
      <c r="FF27" s="216"/>
      <c r="FG27" s="216"/>
      <c r="FH27" s="216"/>
      <c r="FI27" s="216"/>
      <c r="FJ27" s="216"/>
      <c r="FK27" s="216"/>
      <c r="FL27" s="216"/>
      <c r="FM27" s="216"/>
      <c r="FN27" s="216"/>
      <c r="FO27" s="216"/>
      <c r="FP27" s="216"/>
      <c r="FQ27" s="216"/>
      <c r="FR27" s="216"/>
      <c r="FS27" s="216"/>
      <c r="FT27" s="216"/>
      <c r="FU27" s="216"/>
      <c r="FV27" s="216"/>
      <c r="FW27" s="216"/>
      <c r="FX27" s="216"/>
      <c r="FY27" s="216"/>
      <c r="FZ27" s="216"/>
      <c r="GA27" s="216"/>
      <c r="GB27" s="216"/>
      <c r="GC27" s="216"/>
      <c r="GD27" s="216"/>
      <c r="GE27" s="216"/>
      <c r="GF27" s="216"/>
      <c r="GG27" s="216"/>
      <c r="GH27" s="216"/>
      <c r="GI27" s="216"/>
      <c r="GJ27" s="216"/>
      <c r="GK27" s="216"/>
      <c r="GL27" s="216"/>
      <c r="GM27" s="216"/>
      <c r="GN27" s="216"/>
      <c r="GO27" s="216"/>
      <c r="GP27" s="216"/>
      <c r="GQ27" s="216"/>
      <c r="GR27" s="216"/>
      <c r="GS27" s="216"/>
      <c r="GT27" s="216"/>
      <c r="GU27" s="216"/>
      <c r="GV27" s="216"/>
      <c r="GW27" s="216"/>
      <c r="GX27" s="216"/>
      <c r="GY27" s="216"/>
      <c r="GZ27" s="216"/>
      <c r="HA27" s="216"/>
      <c r="HB27" s="216"/>
      <c r="HC27" s="216"/>
      <c r="HD27" s="216"/>
      <c r="HE27" s="216"/>
      <c r="HF27" s="216"/>
      <c r="HG27" s="216"/>
      <c r="HH27" s="216"/>
      <c r="HI27" s="216"/>
      <c r="HJ27" s="216"/>
      <c r="HK27" s="216"/>
      <c r="HL27" s="216"/>
      <c r="HM27" s="216"/>
      <c r="HN27" s="216"/>
      <c r="HO27" s="216"/>
      <c r="HP27" s="216"/>
      <c r="HQ27" s="216"/>
      <c r="HR27" s="216"/>
      <c r="HS27" s="216"/>
      <c r="HT27" s="216"/>
      <c r="HU27" s="216"/>
      <c r="HV27" s="216"/>
      <c r="HW27" s="216"/>
      <c r="HX27" s="216"/>
      <c r="HY27" s="216"/>
      <c r="HZ27" s="216"/>
      <c r="IA27" s="216"/>
      <c r="IB27" s="216"/>
      <c r="IC27" s="216"/>
      <c r="ID27" s="216"/>
      <c r="IE27" s="216"/>
      <c r="IF27" s="216"/>
      <c r="IG27" s="216"/>
      <c r="IH27" s="216"/>
      <c r="II27" s="216"/>
      <c r="IJ27" s="216"/>
      <c r="IK27" s="216"/>
      <c r="IL27" s="228"/>
      <c r="IM27" s="228"/>
    </row>
    <row r="28" spans="1:247" s="208" customFormat="1" ht="30" customHeight="1">
      <c r="A28" s="162">
        <v>606010</v>
      </c>
      <c r="B28" s="164" t="s">
        <v>29</v>
      </c>
      <c r="C28" s="226">
        <v>99</v>
      </c>
      <c r="D28" s="216"/>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c r="GT28" s="216"/>
      <c r="GU28" s="216"/>
      <c r="GV28" s="216"/>
      <c r="GW28" s="216"/>
      <c r="GX28" s="216"/>
      <c r="GY28" s="216"/>
      <c r="GZ28" s="216"/>
      <c r="HA28" s="216"/>
      <c r="HB28" s="216"/>
      <c r="HC28" s="216"/>
      <c r="HD28" s="216"/>
      <c r="HE28" s="216"/>
      <c r="HF28" s="216"/>
      <c r="HG28" s="216"/>
      <c r="HH28" s="216"/>
      <c r="HI28" s="216"/>
      <c r="HJ28" s="216"/>
      <c r="HK28" s="216"/>
      <c r="HL28" s="216"/>
      <c r="HM28" s="216"/>
      <c r="HN28" s="216"/>
      <c r="HO28" s="216"/>
      <c r="HP28" s="216"/>
      <c r="HQ28" s="216"/>
      <c r="HR28" s="216"/>
      <c r="HS28" s="216"/>
      <c r="HT28" s="216"/>
      <c r="HU28" s="216"/>
      <c r="HV28" s="216"/>
      <c r="HW28" s="216"/>
      <c r="HX28" s="216"/>
      <c r="HY28" s="216"/>
      <c r="HZ28" s="216"/>
      <c r="IA28" s="216"/>
      <c r="IB28" s="216"/>
      <c r="IC28" s="216"/>
      <c r="ID28" s="216"/>
      <c r="IE28" s="216"/>
      <c r="IF28" s="216"/>
      <c r="IG28" s="216"/>
      <c r="IH28" s="216"/>
      <c r="II28" s="216"/>
      <c r="IJ28" s="216"/>
      <c r="IK28" s="216"/>
      <c r="IL28" s="228"/>
      <c r="IM28" s="228"/>
    </row>
    <row r="29" spans="1:247" s="208" customFormat="1" ht="30" customHeight="1">
      <c r="A29" s="162">
        <v>606011</v>
      </c>
      <c r="B29" s="164" t="s">
        <v>30</v>
      </c>
      <c r="C29" s="226">
        <v>67</v>
      </c>
      <c r="D29" s="216"/>
      <c r="E29" s="210"/>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c r="GT29" s="216"/>
      <c r="GU29" s="216"/>
      <c r="GV29" s="216"/>
      <c r="GW29" s="216"/>
      <c r="GX29" s="216"/>
      <c r="GY29" s="216"/>
      <c r="GZ29" s="216"/>
      <c r="HA29" s="216"/>
      <c r="HB29" s="216"/>
      <c r="HC29" s="216"/>
      <c r="HD29" s="216"/>
      <c r="HE29" s="216"/>
      <c r="HF29" s="216"/>
      <c r="HG29" s="216"/>
      <c r="HH29" s="216"/>
      <c r="HI29" s="216"/>
      <c r="HJ29" s="216"/>
      <c r="HK29" s="216"/>
      <c r="HL29" s="216"/>
      <c r="HM29" s="216"/>
      <c r="HN29" s="216"/>
      <c r="HO29" s="216"/>
      <c r="HP29" s="216"/>
      <c r="HQ29" s="216"/>
      <c r="HR29" s="216"/>
      <c r="HS29" s="216"/>
      <c r="HT29" s="216"/>
      <c r="HU29" s="216"/>
      <c r="HV29" s="216"/>
      <c r="HW29" s="216"/>
      <c r="HX29" s="216"/>
      <c r="HY29" s="216"/>
      <c r="HZ29" s="216"/>
      <c r="IA29" s="216"/>
      <c r="IB29" s="216"/>
      <c r="IC29" s="216"/>
      <c r="ID29" s="216"/>
      <c r="IE29" s="216"/>
      <c r="IF29" s="216"/>
      <c r="IG29" s="216"/>
      <c r="IH29" s="216"/>
      <c r="II29" s="216"/>
      <c r="IJ29" s="216"/>
      <c r="IK29" s="216"/>
      <c r="IL29" s="228"/>
      <c r="IM29" s="228"/>
    </row>
    <row r="30" spans="1:247" s="210" customFormat="1" ht="30" customHeight="1">
      <c r="A30" s="165">
        <v>607</v>
      </c>
      <c r="B30" s="163" t="s">
        <v>31</v>
      </c>
      <c r="C30" s="225">
        <v>933</v>
      </c>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c r="GT30" s="216"/>
      <c r="GU30" s="216"/>
      <c r="GV30" s="216"/>
      <c r="GW30" s="216"/>
      <c r="GX30" s="216"/>
      <c r="GY30" s="216"/>
      <c r="GZ30" s="216"/>
      <c r="HA30" s="216"/>
      <c r="HB30" s="216"/>
      <c r="HC30" s="216"/>
      <c r="HD30" s="216"/>
      <c r="HE30" s="216"/>
      <c r="HF30" s="216"/>
      <c r="HG30" s="216"/>
      <c r="HH30" s="216"/>
      <c r="HI30" s="216"/>
      <c r="HJ30" s="216"/>
      <c r="HK30" s="216"/>
      <c r="HL30" s="216"/>
      <c r="HM30" s="216"/>
      <c r="HN30" s="216"/>
      <c r="HO30" s="216"/>
      <c r="HP30" s="216"/>
      <c r="HQ30" s="216"/>
      <c r="HR30" s="216"/>
      <c r="HS30" s="216"/>
      <c r="HT30" s="216"/>
      <c r="HU30" s="216"/>
      <c r="HV30" s="216"/>
      <c r="HW30" s="216"/>
      <c r="HX30" s="216"/>
      <c r="HY30" s="216"/>
      <c r="HZ30" s="216"/>
      <c r="IA30" s="216"/>
      <c r="IB30" s="216"/>
      <c r="IC30" s="216"/>
      <c r="ID30" s="216"/>
      <c r="IE30" s="216"/>
      <c r="IF30" s="216"/>
      <c r="IG30" s="216"/>
      <c r="IH30" s="216"/>
      <c r="II30" s="216"/>
      <c r="IJ30" s="216"/>
      <c r="IK30" s="216"/>
      <c r="IL30" s="228"/>
      <c r="IM30" s="228"/>
    </row>
    <row r="31" spans="1:247" s="208" customFormat="1" ht="30" customHeight="1">
      <c r="A31" s="162">
        <v>607001</v>
      </c>
      <c r="B31" s="164" t="s">
        <v>32</v>
      </c>
      <c r="C31" s="226">
        <v>40</v>
      </c>
      <c r="D31" s="216"/>
      <c r="E31" s="210"/>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c r="GT31" s="216"/>
      <c r="GU31" s="216"/>
      <c r="GV31" s="216"/>
      <c r="GW31" s="216"/>
      <c r="GX31" s="216"/>
      <c r="GY31" s="216"/>
      <c r="GZ31" s="216"/>
      <c r="HA31" s="216"/>
      <c r="HB31" s="216"/>
      <c r="HC31" s="216"/>
      <c r="HD31" s="216"/>
      <c r="HE31" s="216"/>
      <c r="HF31" s="216"/>
      <c r="HG31" s="216"/>
      <c r="HH31" s="216"/>
      <c r="HI31" s="216"/>
      <c r="HJ31" s="216"/>
      <c r="HK31" s="216"/>
      <c r="HL31" s="216"/>
      <c r="HM31" s="216"/>
      <c r="HN31" s="216"/>
      <c r="HO31" s="216"/>
      <c r="HP31" s="216"/>
      <c r="HQ31" s="216"/>
      <c r="HR31" s="216"/>
      <c r="HS31" s="216"/>
      <c r="HT31" s="216"/>
      <c r="HU31" s="216"/>
      <c r="HV31" s="216"/>
      <c r="HW31" s="216"/>
      <c r="HX31" s="216"/>
      <c r="HY31" s="216"/>
      <c r="HZ31" s="216"/>
      <c r="IA31" s="216"/>
      <c r="IB31" s="216"/>
      <c r="IC31" s="216"/>
      <c r="ID31" s="216"/>
      <c r="IE31" s="216"/>
      <c r="IF31" s="216"/>
      <c r="IG31" s="216"/>
      <c r="IH31" s="216"/>
      <c r="II31" s="216"/>
      <c r="IJ31" s="216"/>
      <c r="IK31" s="216"/>
      <c r="IL31" s="228"/>
      <c r="IM31" s="228"/>
    </row>
    <row r="32" spans="1:247" s="208" customFormat="1" ht="30" customHeight="1">
      <c r="A32" s="162">
        <v>607002</v>
      </c>
      <c r="B32" s="164" t="s">
        <v>33</v>
      </c>
      <c r="C32" s="226">
        <v>421</v>
      </c>
      <c r="D32" s="216"/>
      <c r="E32" s="210"/>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c r="GT32" s="216"/>
      <c r="GU32" s="216"/>
      <c r="GV32" s="216"/>
      <c r="GW32" s="216"/>
      <c r="GX32" s="216"/>
      <c r="GY32" s="216"/>
      <c r="GZ32" s="216"/>
      <c r="HA32" s="216"/>
      <c r="HB32" s="216"/>
      <c r="HC32" s="216"/>
      <c r="HD32" s="216"/>
      <c r="HE32" s="216"/>
      <c r="HF32" s="216"/>
      <c r="HG32" s="216"/>
      <c r="HH32" s="216"/>
      <c r="HI32" s="216"/>
      <c r="HJ32" s="216"/>
      <c r="HK32" s="216"/>
      <c r="HL32" s="216"/>
      <c r="HM32" s="216"/>
      <c r="HN32" s="216"/>
      <c r="HO32" s="216"/>
      <c r="HP32" s="216"/>
      <c r="HQ32" s="216"/>
      <c r="HR32" s="216"/>
      <c r="HS32" s="216"/>
      <c r="HT32" s="216"/>
      <c r="HU32" s="216"/>
      <c r="HV32" s="216"/>
      <c r="HW32" s="216"/>
      <c r="HX32" s="216"/>
      <c r="HY32" s="216"/>
      <c r="HZ32" s="216"/>
      <c r="IA32" s="216"/>
      <c r="IB32" s="216"/>
      <c r="IC32" s="216"/>
      <c r="ID32" s="216"/>
      <c r="IE32" s="216"/>
      <c r="IF32" s="216"/>
      <c r="IG32" s="216"/>
      <c r="IH32" s="216"/>
      <c r="II32" s="216"/>
      <c r="IJ32" s="216"/>
      <c r="IK32" s="216"/>
      <c r="IL32" s="228"/>
      <c r="IM32" s="228"/>
    </row>
    <row r="33" spans="1:247" s="208" customFormat="1" ht="30" customHeight="1">
      <c r="A33" s="162">
        <v>607003</v>
      </c>
      <c r="B33" s="164" t="s">
        <v>34</v>
      </c>
      <c r="C33" s="226">
        <v>71</v>
      </c>
      <c r="D33" s="216"/>
      <c r="E33" s="210"/>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c r="GT33" s="216"/>
      <c r="GU33" s="216"/>
      <c r="GV33" s="216"/>
      <c r="GW33" s="216"/>
      <c r="GX33" s="216"/>
      <c r="GY33" s="216"/>
      <c r="GZ33" s="216"/>
      <c r="HA33" s="216"/>
      <c r="HB33" s="216"/>
      <c r="HC33" s="216"/>
      <c r="HD33" s="216"/>
      <c r="HE33" s="216"/>
      <c r="HF33" s="216"/>
      <c r="HG33" s="216"/>
      <c r="HH33" s="216"/>
      <c r="HI33" s="216"/>
      <c r="HJ33" s="216"/>
      <c r="HK33" s="216"/>
      <c r="HL33" s="216"/>
      <c r="HM33" s="216"/>
      <c r="HN33" s="216"/>
      <c r="HO33" s="216"/>
      <c r="HP33" s="216"/>
      <c r="HQ33" s="216"/>
      <c r="HR33" s="216"/>
      <c r="HS33" s="216"/>
      <c r="HT33" s="216"/>
      <c r="HU33" s="216"/>
      <c r="HV33" s="216"/>
      <c r="HW33" s="216"/>
      <c r="HX33" s="216"/>
      <c r="HY33" s="216"/>
      <c r="HZ33" s="216"/>
      <c r="IA33" s="216"/>
      <c r="IB33" s="216"/>
      <c r="IC33" s="216"/>
      <c r="ID33" s="216"/>
      <c r="IE33" s="216"/>
      <c r="IF33" s="216"/>
      <c r="IG33" s="216"/>
      <c r="IH33" s="216"/>
      <c r="II33" s="216"/>
      <c r="IJ33" s="216"/>
      <c r="IK33" s="216"/>
      <c r="IL33" s="228"/>
      <c r="IM33" s="228"/>
    </row>
    <row r="34" spans="1:247" s="208" customFormat="1" ht="30" customHeight="1">
      <c r="A34" s="162">
        <v>607004</v>
      </c>
      <c r="B34" s="164" t="s">
        <v>35</v>
      </c>
      <c r="C34" s="226">
        <v>86</v>
      </c>
      <c r="D34" s="216"/>
      <c r="E34" s="210"/>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c r="GT34" s="216"/>
      <c r="GU34" s="216"/>
      <c r="GV34" s="216"/>
      <c r="GW34" s="216"/>
      <c r="GX34" s="216"/>
      <c r="GY34" s="216"/>
      <c r="GZ34" s="216"/>
      <c r="HA34" s="216"/>
      <c r="HB34" s="216"/>
      <c r="HC34" s="216"/>
      <c r="HD34" s="216"/>
      <c r="HE34" s="216"/>
      <c r="HF34" s="216"/>
      <c r="HG34" s="216"/>
      <c r="HH34" s="216"/>
      <c r="HI34" s="216"/>
      <c r="HJ34" s="216"/>
      <c r="HK34" s="216"/>
      <c r="HL34" s="216"/>
      <c r="HM34" s="216"/>
      <c r="HN34" s="216"/>
      <c r="HO34" s="216"/>
      <c r="HP34" s="216"/>
      <c r="HQ34" s="216"/>
      <c r="HR34" s="216"/>
      <c r="HS34" s="216"/>
      <c r="HT34" s="216"/>
      <c r="HU34" s="216"/>
      <c r="HV34" s="216"/>
      <c r="HW34" s="216"/>
      <c r="HX34" s="216"/>
      <c r="HY34" s="216"/>
      <c r="HZ34" s="216"/>
      <c r="IA34" s="216"/>
      <c r="IB34" s="216"/>
      <c r="IC34" s="216"/>
      <c r="ID34" s="216"/>
      <c r="IE34" s="216"/>
      <c r="IF34" s="216"/>
      <c r="IG34" s="216"/>
      <c r="IH34" s="216"/>
      <c r="II34" s="216"/>
      <c r="IJ34" s="216"/>
      <c r="IK34" s="216"/>
      <c r="IL34" s="228"/>
      <c r="IM34" s="228"/>
    </row>
    <row r="35" spans="1:247" s="208" customFormat="1" ht="30" customHeight="1">
      <c r="A35" s="162">
        <v>607005</v>
      </c>
      <c r="B35" s="164" t="s">
        <v>36</v>
      </c>
      <c r="C35" s="226">
        <v>114</v>
      </c>
      <c r="D35" s="216"/>
      <c r="E35" s="210"/>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c r="GT35" s="216"/>
      <c r="GU35" s="216"/>
      <c r="GV35" s="216"/>
      <c r="GW35" s="216"/>
      <c r="GX35" s="216"/>
      <c r="GY35" s="216"/>
      <c r="GZ35" s="216"/>
      <c r="HA35" s="216"/>
      <c r="HB35" s="216"/>
      <c r="HC35" s="216"/>
      <c r="HD35" s="216"/>
      <c r="HE35" s="216"/>
      <c r="HF35" s="216"/>
      <c r="HG35" s="216"/>
      <c r="HH35" s="216"/>
      <c r="HI35" s="216"/>
      <c r="HJ35" s="216"/>
      <c r="HK35" s="216"/>
      <c r="HL35" s="216"/>
      <c r="HM35" s="216"/>
      <c r="HN35" s="216"/>
      <c r="HO35" s="216"/>
      <c r="HP35" s="216"/>
      <c r="HQ35" s="216"/>
      <c r="HR35" s="216"/>
      <c r="HS35" s="216"/>
      <c r="HT35" s="216"/>
      <c r="HU35" s="216"/>
      <c r="HV35" s="216"/>
      <c r="HW35" s="216"/>
      <c r="HX35" s="216"/>
      <c r="HY35" s="216"/>
      <c r="HZ35" s="216"/>
      <c r="IA35" s="216"/>
      <c r="IB35" s="216"/>
      <c r="IC35" s="216"/>
      <c r="ID35" s="216"/>
      <c r="IE35" s="216"/>
      <c r="IF35" s="216"/>
      <c r="IG35" s="216"/>
      <c r="IH35" s="216"/>
      <c r="II35" s="216"/>
      <c r="IJ35" s="216"/>
      <c r="IK35" s="216"/>
      <c r="IL35" s="228"/>
      <c r="IM35" s="228"/>
    </row>
    <row r="36" spans="1:247" s="208" customFormat="1" ht="30" customHeight="1">
      <c r="A36" s="162">
        <v>607006</v>
      </c>
      <c r="B36" s="164" t="s">
        <v>37</v>
      </c>
      <c r="C36" s="226">
        <v>145</v>
      </c>
      <c r="D36" s="216"/>
      <c r="E36" s="210"/>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c r="GT36" s="216"/>
      <c r="GU36" s="216"/>
      <c r="GV36" s="216"/>
      <c r="GW36" s="216"/>
      <c r="GX36" s="216"/>
      <c r="GY36" s="216"/>
      <c r="GZ36" s="216"/>
      <c r="HA36" s="216"/>
      <c r="HB36" s="216"/>
      <c r="HC36" s="216"/>
      <c r="HD36" s="216"/>
      <c r="HE36" s="216"/>
      <c r="HF36" s="216"/>
      <c r="HG36" s="216"/>
      <c r="HH36" s="216"/>
      <c r="HI36" s="216"/>
      <c r="HJ36" s="216"/>
      <c r="HK36" s="216"/>
      <c r="HL36" s="216"/>
      <c r="HM36" s="216"/>
      <c r="HN36" s="216"/>
      <c r="HO36" s="216"/>
      <c r="HP36" s="216"/>
      <c r="HQ36" s="216"/>
      <c r="HR36" s="216"/>
      <c r="HS36" s="216"/>
      <c r="HT36" s="216"/>
      <c r="HU36" s="216"/>
      <c r="HV36" s="216"/>
      <c r="HW36" s="216"/>
      <c r="HX36" s="216"/>
      <c r="HY36" s="216"/>
      <c r="HZ36" s="216"/>
      <c r="IA36" s="216"/>
      <c r="IB36" s="216"/>
      <c r="IC36" s="216"/>
      <c r="ID36" s="216"/>
      <c r="IE36" s="216"/>
      <c r="IF36" s="216"/>
      <c r="IG36" s="216"/>
      <c r="IH36" s="216"/>
      <c r="II36" s="216"/>
      <c r="IJ36" s="216"/>
      <c r="IK36" s="216"/>
      <c r="IL36" s="228"/>
      <c r="IM36" s="228"/>
    </row>
    <row r="37" spans="1:247" s="208" customFormat="1" ht="30" customHeight="1">
      <c r="A37" s="162">
        <v>607007</v>
      </c>
      <c r="B37" s="164" t="s">
        <v>38</v>
      </c>
      <c r="C37" s="226">
        <v>56</v>
      </c>
      <c r="D37" s="216"/>
      <c r="E37" s="210"/>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c r="GT37" s="216"/>
      <c r="GU37" s="216"/>
      <c r="GV37" s="216"/>
      <c r="GW37" s="216"/>
      <c r="GX37" s="216"/>
      <c r="GY37" s="216"/>
      <c r="GZ37" s="216"/>
      <c r="HA37" s="216"/>
      <c r="HB37" s="216"/>
      <c r="HC37" s="216"/>
      <c r="HD37" s="216"/>
      <c r="HE37" s="216"/>
      <c r="HF37" s="216"/>
      <c r="HG37" s="216"/>
      <c r="HH37" s="216"/>
      <c r="HI37" s="216"/>
      <c r="HJ37" s="216"/>
      <c r="HK37" s="216"/>
      <c r="HL37" s="216"/>
      <c r="HM37" s="216"/>
      <c r="HN37" s="216"/>
      <c r="HO37" s="216"/>
      <c r="HP37" s="216"/>
      <c r="HQ37" s="216"/>
      <c r="HR37" s="216"/>
      <c r="HS37" s="216"/>
      <c r="HT37" s="216"/>
      <c r="HU37" s="216"/>
      <c r="HV37" s="216"/>
      <c r="HW37" s="216"/>
      <c r="HX37" s="216"/>
      <c r="HY37" s="216"/>
      <c r="HZ37" s="216"/>
      <c r="IA37" s="216"/>
      <c r="IB37" s="216"/>
      <c r="IC37" s="216"/>
      <c r="ID37" s="216"/>
      <c r="IE37" s="216"/>
      <c r="IF37" s="216"/>
      <c r="IG37" s="216"/>
      <c r="IH37" s="216"/>
      <c r="II37" s="216"/>
      <c r="IJ37" s="216"/>
      <c r="IK37" s="216"/>
      <c r="IL37" s="228"/>
      <c r="IM37" s="228"/>
    </row>
    <row r="38" spans="1:247" s="210" customFormat="1" ht="30" customHeight="1">
      <c r="A38" s="165">
        <v>608</v>
      </c>
      <c r="B38" s="163" t="s">
        <v>39</v>
      </c>
      <c r="C38" s="225">
        <v>1377</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216"/>
      <c r="GW38" s="216"/>
      <c r="GX38" s="216"/>
      <c r="GY38" s="216"/>
      <c r="GZ38" s="216"/>
      <c r="HA38" s="216"/>
      <c r="HB38" s="216"/>
      <c r="HC38" s="216"/>
      <c r="HD38" s="216"/>
      <c r="HE38" s="216"/>
      <c r="HF38" s="216"/>
      <c r="HG38" s="216"/>
      <c r="HH38" s="216"/>
      <c r="HI38" s="216"/>
      <c r="HJ38" s="216"/>
      <c r="HK38" s="216"/>
      <c r="HL38" s="216"/>
      <c r="HM38" s="216"/>
      <c r="HN38" s="216"/>
      <c r="HO38" s="216"/>
      <c r="HP38" s="216"/>
      <c r="HQ38" s="216"/>
      <c r="HR38" s="216"/>
      <c r="HS38" s="216"/>
      <c r="HT38" s="216"/>
      <c r="HU38" s="216"/>
      <c r="HV38" s="216"/>
      <c r="HW38" s="216"/>
      <c r="HX38" s="216"/>
      <c r="HY38" s="216"/>
      <c r="HZ38" s="216"/>
      <c r="IA38" s="216"/>
      <c r="IB38" s="216"/>
      <c r="IC38" s="216"/>
      <c r="ID38" s="216"/>
      <c r="IE38" s="216"/>
      <c r="IF38" s="216"/>
      <c r="IG38" s="216"/>
      <c r="IH38" s="216"/>
      <c r="II38" s="216"/>
      <c r="IJ38" s="216"/>
      <c r="IK38" s="216"/>
      <c r="IL38" s="228"/>
      <c r="IM38" s="228"/>
    </row>
    <row r="39" spans="1:247" s="208" customFormat="1" ht="30" customHeight="1">
      <c r="A39" s="162">
        <v>608001</v>
      </c>
      <c r="B39" s="164" t="s">
        <v>40</v>
      </c>
      <c r="C39" s="226">
        <v>12</v>
      </c>
      <c r="D39" s="216"/>
      <c r="E39" s="210"/>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c r="GT39" s="216"/>
      <c r="GU39" s="216"/>
      <c r="GV39" s="216"/>
      <c r="GW39" s="216"/>
      <c r="GX39" s="216"/>
      <c r="GY39" s="216"/>
      <c r="GZ39" s="216"/>
      <c r="HA39" s="216"/>
      <c r="HB39" s="216"/>
      <c r="HC39" s="216"/>
      <c r="HD39" s="216"/>
      <c r="HE39" s="216"/>
      <c r="HF39" s="216"/>
      <c r="HG39" s="216"/>
      <c r="HH39" s="216"/>
      <c r="HI39" s="216"/>
      <c r="HJ39" s="216"/>
      <c r="HK39" s="216"/>
      <c r="HL39" s="216"/>
      <c r="HM39" s="216"/>
      <c r="HN39" s="216"/>
      <c r="HO39" s="216"/>
      <c r="HP39" s="216"/>
      <c r="HQ39" s="216"/>
      <c r="HR39" s="216"/>
      <c r="HS39" s="216"/>
      <c r="HT39" s="216"/>
      <c r="HU39" s="216"/>
      <c r="HV39" s="216"/>
      <c r="HW39" s="216"/>
      <c r="HX39" s="216"/>
      <c r="HY39" s="216"/>
      <c r="HZ39" s="216"/>
      <c r="IA39" s="216"/>
      <c r="IB39" s="216"/>
      <c r="IC39" s="216"/>
      <c r="ID39" s="216"/>
      <c r="IE39" s="216"/>
      <c r="IF39" s="216"/>
      <c r="IG39" s="216"/>
      <c r="IH39" s="216"/>
      <c r="II39" s="216"/>
      <c r="IJ39" s="216"/>
      <c r="IK39" s="216"/>
      <c r="IL39" s="228"/>
      <c r="IM39" s="228"/>
    </row>
    <row r="40" spans="1:247" s="208" customFormat="1" ht="30" customHeight="1">
      <c r="A40" s="162">
        <v>608002</v>
      </c>
      <c r="B40" s="164" t="s">
        <v>41</v>
      </c>
      <c r="C40" s="226">
        <v>164</v>
      </c>
      <c r="D40" s="216"/>
      <c r="E40" s="210"/>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c r="GT40" s="216"/>
      <c r="GU40" s="216"/>
      <c r="GV40" s="216"/>
      <c r="GW40" s="216"/>
      <c r="GX40" s="216"/>
      <c r="GY40" s="216"/>
      <c r="GZ40" s="216"/>
      <c r="HA40" s="216"/>
      <c r="HB40" s="216"/>
      <c r="HC40" s="216"/>
      <c r="HD40" s="216"/>
      <c r="HE40" s="216"/>
      <c r="HF40" s="216"/>
      <c r="HG40" s="216"/>
      <c r="HH40" s="216"/>
      <c r="HI40" s="216"/>
      <c r="HJ40" s="216"/>
      <c r="HK40" s="216"/>
      <c r="HL40" s="216"/>
      <c r="HM40" s="216"/>
      <c r="HN40" s="216"/>
      <c r="HO40" s="216"/>
      <c r="HP40" s="216"/>
      <c r="HQ40" s="216"/>
      <c r="HR40" s="216"/>
      <c r="HS40" s="216"/>
      <c r="HT40" s="216"/>
      <c r="HU40" s="216"/>
      <c r="HV40" s="216"/>
      <c r="HW40" s="216"/>
      <c r="HX40" s="216"/>
      <c r="HY40" s="216"/>
      <c r="HZ40" s="216"/>
      <c r="IA40" s="216"/>
      <c r="IB40" s="216"/>
      <c r="IC40" s="216"/>
      <c r="ID40" s="216"/>
      <c r="IE40" s="216"/>
      <c r="IF40" s="216"/>
      <c r="IG40" s="216"/>
      <c r="IH40" s="216"/>
      <c r="II40" s="216"/>
      <c r="IJ40" s="216"/>
      <c r="IK40" s="216"/>
      <c r="IL40" s="228"/>
      <c r="IM40" s="228"/>
    </row>
    <row r="41" spans="1:247" s="208" customFormat="1" ht="30" customHeight="1">
      <c r="A41" s="162">
        <v>608003</v>
      </c>
      <c r="B41" s="164" t="s">
        <v>42</v>
      </c>
      <c r="C41" s="226">
        <v>233</v>
      </c>
      <c r="D41" s="216"/>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28"/>
      <c r="IM41" s="228"/>
    </row>
    <row r="42" spans="1:247" s="208" customFormat="1" ht="30" customHeight="1">
      <c r="A42" s="162">
        <v>608004</v>
      </c>
      <c r="B42" s="164" t="s">
        <v>43</v>
      </c>
      <c r="C42" s="226">
        <v>262</v>
      </c>
      <c r="D42" s="216"/>
      <c r="E42" s="210"/>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28"/>
      <c r="IM42" s="228"/>
    </row>
    <row r="43" spans="1:247" s="208" customFormat="1" ht="30" customHeight="1">
      <c r="A43" s="162">
        <v>608005</v>
      </c>
      <c r="B43" s="164" t="s">
        <v>44</v>
      </c>
      <c r="C43" s="226">
        <v>69</v>
      </c>
      <c r="D43" s="216"/>
      <c r="E43" s="210"/>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c r="GT43" s="216"/>
      <c r="GU43" s="216"/>
      <c r="GV43" s="216"/>
      <c r="GW43" s="216"/>
      <c r="GX43" s="216"/>
      <c r="GY43" s="216"/>
      <c r="GZ43" s="216"/>
      <c r="HA43" s="216"/>
      <c r="HB43" s="216"/>
      <c r="HC43" s="216"/>
      <c r="HD43" s="216"/>
      <c r="HE43" s="216"/>
      <c r="HF43" s="216"/>
      <c r="HG43" s="216"/>
      <c r="HH43" s="216"/>
      <c r="HI43" s="216"/>
      <c r="HJ43" s="216"/>
      <c r="HK43" s="216"/>
      <c r="HL43" s="216"/>
      <c r="HM43" s="216"/>
      <c r="HN43" s="216"/>
      <c r="HO43" s="216"/>
      <c r="HP43" s="216"/>
      <c r="HQ43" s="216"/>
      <c r="HR43" s="216"/>
      <c r="HS43" s="216"/>
      <c r="HT43" s="216"/>
      <c r="HU43" s="216"/>
      <c r="HV43" s="216"/>
      <c r="HW43" s="216"/>
      <c r="HX43" s="216"/>
      <c r="HY43" s="216"/>
      <c r="HZ43" s="216"/>
      <c r="IA43" s="216"/>
      <c r="IB43" s="216"/>
      <c r="IC43" s="216"/>
      <c r="ID43" s="216"/>
      <c r="IE43" s="216"/>
      <c r="IF43" s="216"/>
      <c r="IG43" s="216"/>
      <c r="IH43" s="216"/>
      <c r="II43" s="216"/>
      <c r="IJ43" s="216"/>
      <c r="IK43" s="216"/>
      <c r="IL43" s="228"/>
      <c r="IM43" s="228"/>
    </row>
    <row r="44" spans="1:247" s="208" customFormat="1" ht="30" customHeight="1">
      <c r="A44" s="162">
        <v>608006</v>
      </c>
      <c r="B44" s="164" t="s">
        <v>45</v>
      </c>
      <c r="C44" s="226">
        <v>59</v>
      </c>
      <c r="D44" s="216"/>
      <c r="E44" s="210"/>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c r="GT44" s="216"/>
      <c r="GU44" s="216"/>
      <c r="GV44" s="216"/>
      <c r="GW44" s="216"/>
      <c r="GX44" s="216"/>
      <c r="GY44" s="216"/>
      <c r="GZ44" s="216"/>
      <c r="HA44" s="216"/>
      <c r="HB44" s="216"/>
      <c r="HC44" s="216"/>
      <c r="HD44" s="216"/>
      <c r="HE44" s="216"/>
      <c r="HF44" s="216"/>
      <c r="HG44" s="216"/>
      <c r="HH44" s="216"/>
      <c r="HI44" s="216"/>
      <c r="HJ44" s="216"/>
      <c r="HK44" s="216"/>
      <c r="HL44" s="216"/>
      <c r="HM44" s="216"/>
      <c r="HN44" s="216"/>
      <c r="HO44" s="216"/>
      <c r="HP44" s="216"/>
      <c r="HQ44" s="216"/>
      <c r="HR44" s="216"/>
      <c r="HS44" s="216"/>
      <c r="HT44" s="216"/>
      <c r="HU44" s="216"/>
      <c r="HV44" s="216"/>
      <c r="HW44" s="216"/>
      <c r="HX44" s="216"/>
      <c r="HY44" s="216"/>
      <c r="HZ44" s="216"/>
      <c r="IA44" s="216"/>
      <c r="IB44" s="216"/>
      <c r="IC44" s="216"/>
      <c r="ID44" s="216"/>
      <c r="IE44" s="216"/>
      <c r="IF44" s="216"/>
      <c r="IG44" s="216"/>
      <c r="IH44" s="216"/>
      <c r="II44" s="216"/>
      <c r="IJ44" s="216"/>
      <c r="IK44" s="216"/>
      <c r="IL44" s="228"/>
      <c r="IM44" s="228"/>
    </row>
    <row r="45" spans="1:247" s="208" customFormat="1" ht="30" customHeight="1">
      <c r="A45" s="162">
        <v>608007</v>
      </c>
      <c r="B45" s="164" t="s">
        <v>46</v>
      </c>
      <c r="C45" s="226">
        <v>104</v>
      </c>
      <c r="D45" s="216"/>
      <c r="E45" s="210"/>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c r="GT45" s="216"/>
      <c r="GU45" s="216"/>
      <c r="GV45" s="216"/>
      <c r="GW45" s="216"/>
      <c r="GX45" s="216"/>
      <c r="GY45" s="216"/>
      <c r="GZ45" s="216"/>
      <c r="HA45" s="216"/>
      <c r="HB45" s="216"/>
      <c r="HC45" s="216"/>
      <c r="HD45" s="216"/>
      <c r="HE45" s="216"/>
      <c r="HF45" s="216"/>
      <c r="HG45" s="216"/>
      <c r="HH45" s="216"/>
      <c r="HI45" s="216"/>
      <c r="HJ45" s="216"/>
      <c r="HK45" s="216"/>
      <c r="HL45" s="216"/>
      <c r="HM45" s="216"/>
      <c r="HN45" s="216"/>
      <c r="HO45" s="216"/>
      <c r="HP45" s="216"/>
      <c r="HQ45" s="216"/>
      <c r="HR45" s="216"/>
      <c r="HS45" s="216"/>
      <c r="HT45" s="216"/>
      <c r="HU45" s="216"/>
      <c r="HV45" s="216"/>
      <c r="HW45" s="216"/>
      <c r="HX45" s="216"/>
      <c r="HY45" s="216"/>
      <c r="HZ45" s="216"/>
      <c r="IA45" s="216"/>
      <c r="IB45" s="216"/>
      <c r="IC45" s="216"/>
      <c r="ID45" s="216"/>
      <c r="IE45" s="216"/>
      <c r="IF45" s="216"/>
      <c r="IG45" s="216"/>
      <c r="IH45" s="216"/>
      <c r="II45" s="216"/>
      <c r="IJ45" s="216"/>
      <c r="IK45" s="216"/>
      <c r="IL45" s="228"/>
      <c r="IM45" s="228"/>
    </row>
    <row r="46" spans="1:247" s="208" customFormat="1" ht="30" customHeight="1">
      <c r="A46" s="162">
        <v>608008</v>
      </c>
      <c r="B46" s="164" t="s">
        <v>47</v>
      </c>
      <c r="C46" s="226">
        <v>154</v>
      </c>
      <c r="D46" s="216"/>
      <c r="E46" s="210"/>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c r="GT46" s="216"/>
      <c r="GU46" s="216"/>
      <c r="GV46" s="216"/>
      <c r="GW46" s="216"/>
      <c r="GX46" s="216"/>
      <c r="GY46" s="216"/>
      <c r="GZ46" s="216"/>
      <c r="HA46" s="216"/>
      <c r="HB46" s="216"/>
      <c r="HC46" s="216"/>
      <c r="HD46" s="216"/>
      <c r="HE46" s="216"/>
      <c r="HF46" s="216"/>
      <c r="HG46" s="216"/>
      <c r="HH46" s="216"/>
      <c r="HI46" s="216"/>
      <c r="HJ46" s="216"/>
      <c r="HK46" s="216"/>
      <c r="HL46" s="216"/>
      <c r="HM46" s="216"/>
      <c r="HN46" s="216"/>
      <c r="HO46" s="216"/>
      <c r="HP46" s="216"/>
      <c r="HQ46" s="216"/>
      <c r="HR46" s="216"/>
      <c r="HS46" s="216"/>
      <c r="HT46" s="216"/>
      <c r="HU46" s="216"/>
      <c r="HV46" s="216"/>
      <c r="HW46" s="216"/>
      <c r="HX46" s="216"/>
      <c r="HY46" s="216"/>
      <c r="HZ46" s="216"/>
      <c r="IA46" s="216"/>
      <c r="IB46" s="216"/>
      <c r="IC46" s="216"/>
      <c r="ID46" s="216"/>
      <c r="IE46" s="216"/>
      <c r="IF46" s="216"/>
      <c r="IG46" s="216"/>
      <c r="IH46" s="216"/>
      <c r="II46" s="216"/>
      <c r="IJ46" s="216"/>
      <c r="IK46" s="216"/>
      <c r="IL46" s="228"/>
      <c r="IM46" s="228"/>
    </row>
    <row r="47" spans="1:247" s="208" customFormat="1" ht="30" customHeight="1">
      <c r="A47" s="162">
        <v>608009</v>
      </c>
      <c r="B47" s="164" t="s">
        <v>48</v>
      </c>
      <c r="C47" s="226">
        <v>320</v>
      </c>
      <c r="D47" s="216"/>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c r="GT47" s="216"/>
      <c r="GU47" s="216"/>
      <c r="GV47" s="216"/>
      <c r="GW47" s="216"/>
      <c r="GX47" s="216"/>
      <c r="GY47" s="216"/>
      <c r="GZ47" s="216"/>
      <c r="HA47" s="216"/>
      <c r="HB47" s="216"/>
      <c r="HC47" s="216"/>
      <c r="HD47" s="216"/>
      <c r="HE47" s="216"/>
      <c r="HF47" s="216"/>
      <c r="HG47" s="216"/>
      <c r="HH47" s="216"/>
      <c r="HI47" s="216"/>
      <c r="HJ47" s="216"/>
      <c r="HK47" s="216"/>
      <c r="HL47" s="216"/>
      <c r="HM47" s="216"/>
      <c r="HN47" s="216"/>
      <c r="HO47" s="216"/>
      <c r="HP47" s="216"/>
      <c r="HQ47" s="216"/>
      <c r="HR47" s="216"/>
      <c r="HS47" s="216"/>
      <c r="HT47" s="216"/>
      <c r="HU47" s="216"/>
      <c r="HV47" s="216"/>
      <c r="HW47" s="216"/>
      <c r="HX47" s="216"/>
      <c r="HY47" s="216"/>
      <c r="HZ47" s="216"/>
      <c r="IA47" s="216"/>
      <c r="IB47" s="216"/>
      <c r="IC47" s="216"/>
      <c r="ID47" s="216"/>
      <c r="IE47" s="216"/>
      <c r="IF47" s="216"/>
      <c r="IG47" s="216"/>
      <c r="IH47" s="216"/>
      <c r="II47" s="216"/>
      <c r="IJ47" s="216"/>
      <c r="IK47" s="216"/>
      <c r="IL47" s="228"/>
      <c r="IM47" s="228"/>
    </row>
    <row r="48" spans="1:247" s="210" customFormat="1" ht="30" customHeight="1">
      <c r="A48" s="165">
        <v>609</v>
      </c>
      <c r="B48" s="163" t="s">
        <v>49</v>
      </c>
      <c r="C48" s="227">
        <v>2414</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c r="GT48" s="216"/>
      <c r="GU48" s="216"/>
      <c r="GV48" s="216"/>
      <c r="GW48" s="216"/>
      <c r="GX48" s="216"/>
      <c r="GY48" s="216"/>
      <c r="GZ48" s="216"/>
      <c r="HA48" s="216"/>
      <c r="HB48" s="216"/>
      <c r="HC48" s="216"/>
      <c r="HD48" s="216"/>
      <c r="HE48" s="216"/>
      <c r="HF48" s="216"/>
      <c r="HG48" s="216"/>
      <c r="HH48" s="216"/>
      <c r="HI48" s="216"/>
      <c r="HJ48" s="216"/>
      <c r="HK48" s="216"/>
      <c r="HL48" s="216"/>
      <c r="HM48" s="216"/>
      <c r="HN48" s="216"/>
      <c r="HO48" s="216"/>
      <c r="HP48" s="216"/>
      <c r="HQ48" s="216"/>
      <c r="HR48" s="216"/>
      <c r="HS48" s="216"/>
      <c r="HT48" s="216"/>
      <c r="HU48" s="216"/>
      <c r="HV48" s="216"/>
      <c r="HW48" s="216"/>
      <c r="HX48" s="216"/>
      <c r="HY48" s="216"/>
      <c r="HZ48" s="216"/>
      <c r="IA48" s="216"/>
      <c r="IB48" s="216"/>
      <c r="IC48" s="216"/>
      <c r="ID48" s="216"/>
      <c r="IE48" s="216"/>
      <c r="IF48" s="216"/>
      <c r="IG48" s="216"/>
      <c r="IH48" s="216"/>
      <c r="II48" s="216"/>
      <c r="IJ48" s="216"/>
      <c r="IK48" s="216"/>
      <c r="IL48" s="228"/>
      <c r="IM48" s="228"/>
    </row>
    <row r="49" spans="1:247" s="208" customFormat="1" ht="30" customHeight="1">
      <c r="A49" s="162">
        <v>609001</v>
      </c>
      <c r="B49" s="164" t="s">
        <v>50</v>
      </c>
      <c r="C49" s="226">
        <v>555</v>
      </c>
      <c r="D49" s="216"/>
      <c r="E49" s="210"/>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c r="GT49" s="216"/>
      <c r="GU49" s="216"/>
      <c r="GV49" s="216"/>
      <c r="GW49" s="216"/>
      <c r="GX49" s="216"/>
      <c r="GY49" s="216"/>
      <c r="GZ49" s="216"/>
      <c r="HA49" s="216"/>
      <c r="HB49" s="216"/>
      <c r="HC49" s="216"/>
      <c r="HD49" s="216"/>
      <c r="HE49" s="216"/>
      <c r="HF49" s="216"/>
      <c r="HG49" s="216"/>
      <c r="HH49" s="216"/>
      <c r="HI49" s="216"/>
      <c r="HJ49" s="216"/>
      <c r="HK49" s="216"/>
      <c r="HL49" s="216"/>
      <c r="HM49" s="216"/>
      <c r="HN49" s="216"/>
      <c r="HO49" s="216"/>
      <c r="HP49" s="216"/>
      <c r="HQ49" s="216"/>
      <c r="HR49" s="216"/>
      <c r="HS49" s="216"/>
      <c r="HT49" s="216"/>
      <c r="HU49" s="216"/>
      <c r="HV49" s="216"/>
      <c r="HW49" s="216"/>
      <c r="HX49" s="216"/>
      <c r="HY49" s="216"/>
      <c r="HZ49" s="216"/>
      <c r="IA49" s="216"/>
      <c r="IB49" s="216"/>
      <c r="IC49" s="216"/>
      <c r="ID49" s="216"/>
      <c r="IE49" s="216"/>
      <c r="IF49" s="216"/>
      <c r="IG49" s="216"/>
      <c r="IH49" s="216"/>
      <c r="II49" s="216"/>
      <c r="IJ49" s="216"/>
      <c r="IK49" s="216"/>
      <c r="IL49" s="228"/>
      <c r="IM49" s="228"/>
    </row>
    <row r="50" spans="1:247" s="208" customFormat="1" ht="30" customHeight="1">
      <c r="A50" s="162">
        <v>609002</v>
      </c>
      <c r="B50" s="164" t="s">
        <v>51</v>
      </c>
      <c r="C50" s="226">
        <v>489</v>
      </c>
      <c r="D50" s="216"/>
      <c r="E50" s="210"/>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c r="GT50" s="216"/>
      <c r="GU50" s="216"/>
      <c r="GV50" s="216"/>
      <c r="GW50" s="216"/>
      <c r="GX50" s="216"/>
      <c r="GY50" s="216"/>
      <c r="GZ50" s="216"/>
      <c r="HA50" s="216"/>
      <c r="HB50" s="216"/>
      <c r="HC50" s="216"/>
      <c r="HD50" s="216"/>
      <c r="HE50" s="216"/>
      <c r="HF50" s="216"/>
      <c r="HG50" s="216"/>
      <c r="HH50" s="216"/>
      <c r="HI50" s="216"/>
      <c r="HJ50" s="216"/>
      <c r="HK50" s="216"/>
      <c r="HL50" s="216"/>
      <c r="HM50" s="216"/>
      <c r="HN50" s="216"/>
      <c r="HO50" s="216"/>
      <c r="HP50" s="216"/>
      <c r="HQ50" s="216"/>
      <c r="HR50" s="216"/>
      <c r="HS50" s="216"/>
      <c r="HT50" s="216"/>
      <c r="HU50" s="216"/>
      <c r="HV50" s="216"/>
      <c r="HW50" s="216"/>
      <c r="HX50" s="216"/>
      <c r="HY50" s="216"/>
      <c r="HZ50" s="216"/>
      <c r="IA50" s="216"/>
      <c r="IB50" s="216"/>
      <c r="IC50" s="216"/>
      <c r="ID50" s="216"/>
      <c r="IE50" s="216"/>
      <c r="IF50" s="216"/>
      <c r="IG50" s="216"/>
      <c r="IH50" s="216"/>
      <c r="II50" s="216"/>
      <c r="IJ50" s="216"/>
      <c r="IK50" s="216"/>
      <c r="IL50" s="228"/>
      <c r="IM50" s="228"/>
    </row>
    <row r="51" spans="1:247" s="208" customFormat="1" ht="30" customHeight="1">
      <c r="A51" s="162">
        <v>609003</v>
      </c>
      <c r="B51" s="164" t="s">
        <v>52</v>
      </c>
      <c r="C51" s="226">
        <v>192</v>
      </c>
      <c r="D51" s="216"/>
      <c r="E51" s="210"/>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c r="GT51" s="216"/>
      <c r="GU51" s="216"/>
      <c r="GV51" s="216"/>
      <c r="GW51" s="216"/>
      <c r="GX51" s="216"/>
      <c r="GY51" s="216"/>
      <c r="GZ51" s="216"/>
      <c r="HA51" s="216"/>
      <c r="HB51" s="216"/>
      <c r="HC51" s="216"/>
      <c r="HD51" s="216"/>
      <c r="HE51" s="216"/>
      <c r="HF51" s="216"/>
      <c r="HG51" s="216"/>
      <c r="HH51" s="216"/>
      <c r="HI51" s="216"/>
      <c r="HJ51" s="216"/>
      <c r="HK51" s="216"/>
      <c r="HL51" s="216"/>
      <c r="HM51" s="216"/>
      <c r="HN51" s="216"/>
      <c r="HO51" s="216"/>
      <c r="HP51" s="216"/>
      <c r="HQ51" s="216"/>
      <c r="HR51" s="216"/>
      <c r="HS51" s="216"/>
      <c r="HT51" s="216"/>
      <c r="HU51" s="216"/>
      <c r="HV51" s="216"/>
      <c r="HW51" s="216"/>
      <c r="HX51" s="216"/>
      <c r="HY51" s="216"/>
      <c r="HZ51" s="216"/>
      <c r="IA51" s="216"/>
      <c r="IB51" s="216"/>
      <c r="IC51" s="216"/>
      <c r="ID51" s="216"/>
      <c r="IE51" s="216"/>
      <c r="IF51" s="216"/>
      <c r="IG51" s="216"/>
      <c r="IH51" s="216"/>
      <c r="II51" s="216"/>
      <c r="IJ51" s="216"/>
      <c r="IK51" s="216"/>
      <c r="IL51" s="228"/>
      <c r="IM51" s="228"/>
    </row>
    <row r="52" spans="1:247" s="208" customFormat="1" ht="30" customHeight="1">
      <c r="A52" s="162">
        <v>609004</v>
      </c>
      <c r="B52" s="164" t="s">
        <v>53</v>
      </c>
      <c r="C52" s="226">
        <v>561</v>
      </c>
      <c r="D52" s="216"/>
      <c r="E52" s="210"/>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c r="HX52" s="216"/>
      <c r="HY52" s="216"/>
      <c r="HZ52" s="216"/>
      <c r="IA52" s="216"/>
      <c r="IB52" s="216"/>
      <c r="IC52" s="216"/>
      <c r="ID52" s="216"/>
      <c r="IE52" s="216"/>
      <c r="IF52" s="216"/>
      <c r="IG52" s="216"/>
      <c r="IH52" s="216"/>
      <c r="II52" s="216"/>
      <c r="IJ52" s="216"/>
      <c r="IK52" s="216"/>
      <c r="IL52" s="228"/>
      <c r="IM52" s="228"/>
    </row>
    <row r="53" spans="1:247" s="208" customFormat="1" ht="30" customHeight="1">
      <c r="A53" s="162">
        <v>609005</v>
      </c>
      <c r="B53" s="164" t="s">
        <v>54</v>
      </c>
      <c r="C53" s="226">
        <v>386</v>
      </c>
      <c r="D53" s="216"/>
      <c r="E53" s="210"/>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16"/>
      <c r="GU53" s="216"/>
      <c r="GV53" s="216"/>
      <c r="GW53" s="216"/>
      <c r="GX53" s="216"/>
      <c r="GY53" s="216"/>
      <c r="GZ53" s="216"/>
      <c r="HA53" s="216"/>
      <c r="HB53" s="216"/>
      <c r="HC53" s="216"/>
      <c r="HD53" s="216"/>
      <c r="HE53" s="216"/>
      <c r="HF53" s="216"/>
      <c r="HG53" s="216"/>
      <c r="HH53" s="216"/>
      <c r="HI53" s="216"/>
      <c r="HJ53" s="216"/>
      <c r="HK53" s="216"/>
      <c r="HL53" s="216"/>
      <c r="HM53" s="216"/>
      <c r="HN53" s="216"/>
      <c r="HO53" s="216"/>
      <c r="HP53" s="216"/>
      <c r="HQ53" s="216"/>
      <c r="HR53" s="216"/>
      <c r="HS53" s="216"/>
      <c r="HT53" s="216"/>
      <c r="HU53" s="216"/>
      <c r="HV53" s="216"/>
      <c r="HW53" s="216"/>
      <c r="HX53" s="216"/>
      <c r="HY53" s="216"/>
      <c r="HZ53" s="216"/>
      <c r="IA53" s="216"/>
      <c r="IB53" s="216"/>
      <c r="IC53" s="216"/>
      <c r="ID53" s="216"/>
      <c r="IE53" s="216"/>
      <c r="IF53" s="216"/>
      <c r="IG53" s="216"/>
      <c r="IH53" s="216"/>
      <c r="II53" s="216"/>
      <c r="IJ53" s="216"/>
      <c r="IK53" s="216"/>
      <c r="IL53" s="228"/>
      <c r="IM53" s="228"/>
    </row>
    <row r="54" spans="1:247" s="208" customFormat="1" ht="30" customHeight="1">
      <c r="A54" s="162">
        <v>609006</v>
      </c>
      <c r="B54" s="164" t="s">
        <v>55</v>
      </c>
      <c r="C54" s="226">
        <v>231</v>
      </c>
      <c r="D54" s="216"/>
      <c r="E54" s="210"/>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c r="GT54" s="216"/>
      <c r="GU54" s="216"/>
      <c r="GV54" s="216"/>
      <c r="GW54" s="216"/>
      <c r="GX54" s="216"/>
      <c r="GY54" s="216"/>
      <c r="GZ54" s="216"/>
      <c r="HA54" s="216"/>
      <c r="HB54" s="216"/>
      <c r="HC54" s="216"/>
      <c r="HD54" s="216"/>
      <c r="HE54" s="216"/>
      <c r="HF54" s="216"/>
      <c r="HG54" s="216"/>
      <c r="HH54" s="216"/>
      <c r="HI54" s="216"/>
      <c r="HJ54" s="216"/>
      <c r="HK54" s="216"/>
      <c r="HL54" s="216"/>
      <c r="HM54" s="216"/>
      <c r="HN54" s="216"/>
      <c r="HO54" s="216"/>
      <c r="HP54" s="216"/>
      <c r="HQ54" s="216"/>
      <c r="HR54" s="216"/>
      <c r="HS54" s="216"/>
      <c r="HT54" s="216"/>
      <c r="HU54" s="216"/>
      <c r="HV54" s="216"/>
      <c r="HW54" s="216"/>
      <c r="HX54" s="216"/>
      <c r="HY54" s="216"/>
      <c r="HZ54" s="216"/>
      <c r="IA54" s="216"/>
      <c r="IB54" s="216"/>
      <c r="IC54" s="216"/>
      <c r="ID54" s="216"/>
      <c r="IE54" s="216"/>
      <c r="IF54" s="216"/>
      <c r="IG54" s="216"/>
      <c r="IH54" s="216"/>
      <c r="II54" s="216"/>
      <c r="IJ54" s="216"/>
      <c r="IK54" s="216"/>
      <c r="IL54" s="228"/>
      <c r="IM54" s="228"/>
    </row>
    <row r="55" spans="1:247" s="210" customFormat="1" ht="30" customHeight="1">
      <c r="A55" s="165">
        <v>610</v>
      </c>
      <c r="B55" s="163" t="s">
        <v>56</v>
      </c>
      <c r="C55" s="222">
        <v>1370</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c r="HX55" s="216"/>
      <c r="HY55" s="216"/>
      <c r="HZ55" s="216"/>
      <c r="IA55" s="216"/>
      <c r="IB55" s="216"/>
      <c r="IC55" s="216"/>
      <c r="ID55" s="216"/>
      <c r="IE55" s="216"/>
      <c r="IF55" s="216"/>
      <c r="IG55" s="216"/>
      <c r="IH55" s="216"/>
      <c r="II55" s="216"/>
      <c r="IJ55" s="216"/>
      <c r="IK55" s="216"/>
      <c r="IL55" s="228"/>
      <c r="IM55" s="228"/>
    </row>
    <row r="56" spans="1:247" s="208" customFormat="1" ht="30" customHeight="1">
      <c r="A56" s="162">
        <v>610001</v>
      </c>
      <c r="B56" s="164" t="s">
        <v>57</v>
      </c>
      <c r="C56" s="226">
        <v>20</v>
      </c>
      <c r="D56" s="216"/>
      <c r="E56" s="210"/>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c r="HX56" s="216"/>
      <c r="HY56" s="216"/>
      <c r="HZ56" s="216"/>
      <c r="IA56" s="216"/>
      <c r="IB56" s="216"/>
      <c r="IC56" s="216"/>
      <c r="ID56" s="216"/>
      <c r="IE56" s="216"/>
      <c r="IF56" s="216"/>
      <c r="IG56" s="216"/>
      <c r="IH56" s="216"/>
      <c r="II56" s="216"/>
      <c r="IJ56" s="216"/>
      <c r="IK56" s="216"/>
      <c r="IL56" s="228"/>
      <c r="IM56" s="228"/>
    </row>
    <row r="57" spans="1:247" s="208" customFormat="1" ht="30" customHeight="1">
      <c r="A57" s="162">
        <v>610002</v>
      </c>
      <c r="B57" s="164" t="s">
        <v>58</v>
      </c>
      <c r="C57" s="226">
        <v>181</v>
      </c>
      <c r="D57" s="216"/>
      <c r="E57" s="210"/>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c r="GT57" s="216"/>
      <c r="GU57" s="216"/>
      <c r="GV57" s="216"/>
      <c r="GW57" s="216"/>
      <c r="GX57" s="216"/>
      <c r="GY57" s="216"/>
      <c r="GZ57" s="216"/>
      <c r="HA57" s="216"/>
      <c r="HB57" s="216"/>
      <c r="HC57" s="216"/>
      <c r="HD57" s="216"/>
      <c r="HE57" s="216"/>
      <c r="HF57" s="216"/>
      <c r="HG57" s="216"/>
      <c r="HH57" s="216"/>
      <c r="HI57" s="216"/>
      <c r="HJ57" s="216"/>
      <c r="HK57" s="216"/>
      <c r="HL57" s="216"/>
      <c r="HM57" s="216"/>
      <c r="HN57" s="216"/>
      <c r="HO57" s="216"/>
      <c r="HP57" s="216"/>
      <c r="HQ57" s="216"/>
      <c r="HR57" s="216"/>
      <c r="HS57" s="216"/>
      <c r="HT57" s="216"/>
      <c r="HU57" s="216"/>
      <c r="HV57" s="216"/>
      <c r="HW57" s="216"/>
      <c r="HX57" s="216"/>
      <c r="HY57" s="216"/>
      <c r="HZ57" s="216"/>
      <c r="IA57" s="216"/>
      <c r="IB57" s="216"/>
      <c r="IC57" s="216"/>
      <c r="ID57" s="216"/>
      <c r="IE57" s="216"/>
      <c r="IF57" s="216"/>
      <c r="IG57" s="216"/>
      <c r="IH57" s="216"/>
      <c r="II57" s="216"/>
      <c r="IJ57" s="216"/>
      <c r="IK57" s="216"/>
      <c r="IL57" s="228"/>
      <c r="IM57" s="228"/>
    </row>
    <row r="58" spans="1:247" s="208" customFormat="1" ht="30" customHeight="1">
      <c r="A58" s="162">
        <v>610003</v>
      </c>
      <c r="B58" s="164" t="s">
        <v>59</v>
      </c>
      <c r="C58" s="226">
        <v>824</v>
      </c>
      <c r="D58" s="216"/>
      <c r="E58" s="210"/>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c r="GT58" s="216"/>
      <c r="GU58" s="216"/>
      <c r="GV58" s="216"/>
      <c r="GW58" s="216"/>
      <c r="GX58" s="216"/>
      <c r="GY58" s="216"/>
      <c r="GZ58" s="216"/>
      <c r="HA58" s="216"/>
      <c r="HB58" s="216"/>
      <c r="HC58" s="216"/>
      <c r="HD58" s="216"/>
      <c r="HE58" s="216"/>
      <c r="HF58" s="216"/>
      <c r="HG58" s="216"/>
      <c r="HH58" s="216"/>
      <c r="HI58" s="216"/>
      <c r="HJ58" s="216"/>
      <c r="HK58" s="216"/>
      <c r="HL58" s="216"/>
      <c r="HM58" s="216"/>
      <c r="HN58" s="216"/>
      <c r="HO58" s="216"/>
      <c r="HP58" s="216"/>
      <c r="HQ58" s="216"/>
      <c r="HR58" s="216"/>
      <c r="HS58" s="216"/>
      <c r="HT58" s="216"/>
      <c r="HU58" s="216"/>
      <c r="HV58" s="216"/>
      <c r="HW58" s="216"/>
      <c r="HX58" s="216"/>
      <c r="HY58" s="216"/>
      <c r="HZ58" s="216"/>
      <c r="IA58" s="216"/>
      <c r="IB58" s="216"/>
      <c r="IC58" s="216"/>
      <c r="ID58" s="216"/>
      <c r="IE58" s="216"/>
      <c r="IF58" s="216"/>
      <c r="IG58" s="216"/>
      <c r="IH58" s="216"/>
      <c r="II58" s="216"/>
      <c r="IJ58" s="216"/>
      <c r="IK58" s="216"/>
      <c r="IL58" s="228"/>
      <c r="IM58" s="228"/>
    </row>
    <row r="59" spans="1:247" s="208" customFormat="1" ht="30" customHeight="1">
      <c r="A59" s="162">
        <v>610004</v>
      </c>
      <c r="B59" s="164" t="s">
        <v>60</v>
      </c>
      <c r="C59" s="226">
        <v>226</v>
      </c>
      <c r="D59" s="216"/>
      <c r="E59" s="210"/>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c r="GT59" s="216"/>
      <c r="GU59" s="216"/>
      <c r="GV59" s="216"/>
      <c r="GW59" s="216"/>
      <c r="GX59" s="216"/>
      <c r="GY59" s="216"/>
      <c r="GZ59" s="216"/>
      <c r="HA59" s="216"/>
      <c r="HB59" s="216"/>
      <c r="HC59" s="216"/>
      <c r="HD59" s="216"/>
      <c r="HE59" s="216"/>
      <c r="HF59" s="216"/>
      <c r="HG59" s="216"/>
      <c r="HH59" s="216"/>
      <c r="HI59" s="216"/>
      <c r="HJ59" s="216"/>
      <c r="HK59" s="216"/>
      <c r="HL59" s="216"/>
      <c r="HM59" s="216"/>
      <c r="HN59" s="216"/>
      <c r="HO59" s="216"/>
      <c r="HP59" s="216"/>
      <c r="HQ59" s="216"/>
      <c r="HR59" s="216"/>
      <c r="HS59" s="216"/>
      <c r="HT59" s="216"/>
      <c r="HU59" s="216"/>
      <c r="HV59" s="216"/>
      <c r="HW59" s="216"/>
      <c r="HX59" s="216"/>
      <c r="HY59" s="216"/>
      <c r="HZ59" s="216"/>
      <c r="IA59" s="216"/>
      <c r="IB59" s="216"/>
      <c r="IC59" s="216"/>
      <c r="ID59" s="216"/>
      <c r="IE59" s="216"/>
      <c r="IF59" s="216"/>
      <c r="IG59" s="216"/>
      <c r="IH59" s="216"/>
      <c r="II59" s="216"/>
      <c r="IJ59" s="216"/>
      <c r="IK59" s="216"/>
      <c r="IL59" s="228"/>
      <c r="IM59" s="228"/>
    </row>
    <row r="60" spans="1:247" s="208" customFormat="1" ht="30" customHeight="1">
      <c r="A60" s="162">
        <v>610005</v>
      </c>
      <c r="B60" s="164" t="s">
        <v>61</v>
      </c>
      <c r="C60" s="226">
        <v>119</v>
      </c>
      <c r="D60" s="216"/>
      <c r="E60" s="210"/>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c r="GT60" s="216"/>
      <c r="GU60" s="216"/>
      <c r="GV60" s="216"/>
      <c r="GW60" s="216"/>
      <c r="GX60" s="216"/>
      <c r="GY60" s="216"/>
      <c r="GZ60" s="216"/>
      <c r="HA60" s="216"/>
      <c r="HB60" s="216"/>
      <c r="HC60" s="216"/>
      <c r="HD60" s="216"/>
      <c r="HE60" s="216"/>
      <c r="HF60" s="216"/>
      <c r="HG60" s="216"/>
      <c r="HH60" s="216"/>
      <c r="HI60" s="216"/>
      <c r="HJ60" s="216"/>
      <c r="HK60" s="216"/>
      <c r="HL60" s="216"/>
      <c r="HM60" s="216"/>
      <c r="HN60" s="216"/>
      <c r="HO60" s="216"/>
      <c r="HP60" s="216"/>
      <c r="HQ60" s="216"/>
      <c r="HR60" s="216"/>
      <c r="HS60" s="216"/>
      <c r="HT60" s="216"/>
      <c r="HU60" s="216"/>
      <c r="HV60" s="216"/>
      <c r="HW60" s="216"/>
      <c r="HX60" s="216"/>
      <c r="HY60" s="216"/>
      <c r="HZ60" s="216"/>
      <c r="IA60" s="216"/>
      <c r="IB60" s="216"/>
      <c r="IC60" s="216"/>
      <c r="ID60" s="216"/>
      <c r="IE60" s="216"/>
      <c r="IF60" s="216"/>
      <c r="IG60" s="216"/>
      <c r="IH60" s="216"/>
      <c r="II60" s="216"/>
      <c r="IJ60" s="216"/>
      <c r="IK60" s="216"/>
      <c r="IL60" s="228"/>
      <c r="IM60" s="228"/>
    </row>
    <row r="61" spans="1:247" s="210" customFormat="1" ht="30" customHeight="1">
      <c r="A61" s="165">
        <v>613</v>
      </c>
      <c r="B61" s="163" t="s">
        <v>62</v>
      </c>
      <c r="C61" s="225">
        <v>332</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c r="GT61" s="216"/>
      <c r="GU61" s="216"/>
      <c r="GV61" s="216"/>
      <c r="GW61" s="216"/>
      <c r="GX61" s="216"/>
      <c r="GY61" s="216"/>
      <c r="GZ61" s="216"/>
      <c r="HA61" s="216"/>
      <c r="HB61" s="216"/>
      <c r="HC61" s="216"/>
      <c r="HD61" s="216"/>
      <c r="HE61" s="216"/>
      <c r="HF61" s="216"/>
      <c r="HG61" s="216"/>
      <c r="HH61" s="216"/>
      <c r="HI61" s="216"/>
      <c r="HJ61" s="216"/>
      <c r="HK61" s="216"/>
      <c r="HL61" s="216"/>
      <c r="HM61" s="216"/>
      <c r="HN61" s="216"/>
      <c r="HO61" s="216"/>
      <c r="HP61" s="216"/>
      <c r="HQ61" s="216"/>
      <c r="HR61" s="216"/>
      <c r="HS61" s="216"/>
      <c r="HT61" s="216"/>
      <c r="HU61" s="216"/>
      <c r="HV61" s="216"/>
      <c r="HW61" s="216"/>
      <c r="HX61" s="216"/>
      <c r="HY61" s="216"/>
      <c r="HZ61" s="216"/>
      <c r="IA61" s="216"/>
      <c r="IB61" s="216"/>
      <c r="IC61" s="216"/>
      <c r="ID61" s="216"/>
      <c r="IE61" s="216"/>
      <c r="IF61" s="216"/>
      <c r="IG61" s="216"/>
      <c r="IH61" s="216"/>
      <c r="II61" s="216"/>
      <c r="IJ61" s="216"/>
      <c r="IK61" s="216"/>
      <c r="IL61" s="228"/>
      <c r="IM61" s="228"/>
    </row>
    <row r="62" spans="1:247" s="208" customFormat="1" ht="30" customHeight="1">
      <c r="A62" s="162">
        <v>613001</v>
      </c>
      <c r="B62" s="164" t="s">
        <v>63</v>
      </c>
      <c r="C62" s="226">
        <v>65</v>
      </c>
      <c r="D62" s="216"/>
      <c r="E62" s="210"/>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c r="HX62" s="216"/>
      <c r="HY62" s="216"/>
      <c r="HZ62" s="216"/>
      <c r="IA62" s="216"/>
      <c r="IB62" s="216"/>
      <c r="IC62" s="216"/>
      <c r="ID62" s="216"/>
      <c r="IE62" s="216"/>
      <c r="IF62" s="216"/>
      <c r="IG62" s="216"/>
      <c r="IH62" s="216"/>
      <c r="II62" s="216"/>
      <c r="IJ62" s="216"/>
      <c r="IK62" s="216"/>
      <c r="IL62" s="228"/>
      <c r="IM62" s="228"/>
    </row>
    <row r="63" spans="1:247" s="208" customFormat="1" ht="30" customHeight="1">
      <c r="A63" s="162">
        <v>613005</v>
      </c>
      <c r="B63" s="164" t="s">
        <v>64</v>
      </c>
      <c r="C63" s="226">
        <v>16</v>
      </c>
      <c r="D63" s="216"/>
      <c r="E63" s="210"/>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c r="HX63" s="216"/>
      <c r="HY63" s="216"/>
      <c r="HZ63" s="216"/>
      <c r="IA63" s="216"/>
      <c r="IB63" s="216"/>
      <c r="IC63" s="216"/>
      <c r="ID63" s="216"/>
      <c r="IE63" s="216"/>
      <c r="IF63" s="216"/>
      <c r="IG63" s="216"/>
      <c r="IH63" s="216"/>
      <c r="II63" s="216"/>
      <c r="IJ63" s="216"/>
      <c r="IK63" s="216"/>
      <c r="IL63" s="228"/>
      <c r="IM63" s="228"/>
    </row>
    <row r="64" spans="1:247" s="208" customFormat="1" ht="30" customHeight="1">
      <c r="A64" s="162">
        <v>613006</v>
      </c>
      <c r="B64" s="164" t="s">
        <v>65</v>
      </c>
      <c r="C64" s="226">
        <v>166</v>
      </c>
      <c r="D64" s="216"/>
      <c r="E64" s="210"/>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c r="GT64" s="216"/>
      <c r="GU64" s="216"/>
      <c r="GV64" s="216"/>
      <c r="GW64" s="216"/>
      <c r="GX64" s="216"/>
      <c r="GY64" s="216"/>
      <c r="GZ64" s="216"/>
      <c r="HA64" s="216"/>
      <c r="HB64" s="216"/>
      <c r="HC64" s="216"/>
      <c r="HD64" s="216"/>
      <c r="HE64" s="216"/>
      <c r="HF64" s="216"/>
      <c r="HG64" s="216"/>
      <c r="HH64" s="216"/>
      <c r="HI64" s="216"/>
      <c r="HJ64" s="216"/>
      <c r="HK64" s="216"/>
      <c r="HL64" s="216"/>
      <c r="HM64" s="216"/>
      <c r="HN64" s="216"/>
      <c r="HO64" s="216"/>
      <c r="HP64" s="216"/>
      <c r="HQ64" s="216"/>
      <c r="HR64" s="216"/>
      <c r="HS64" s="216"/>
      <c r="HT64" s="216"/>
      <c r="HU64" s="216"/>
      <c r="HV64" s="216"/>
      <c r="HW64" s="216"/>
      <c r="HX64" s="216"/>
      <c r="HY64" s="216"/>
      <c r="HZ64" s="216"/>
      <c r="IA64" s="216"/>
      <c r="IB64" s="216"/>
      <c r="IC64" s="216"/>
      <c r="ID64" s="216"/>
      <c r="IE64" s="216"/>
      <c r="IF64" s="216"/>
      <c r="IG64" s="216"/>
      <c r="IH64" s="216"/>
      <c r="II64" s="216"/>
      <c r="IJ64" s="216"/>
      <c r="IK64" s="216"/>
      <c r="IL64" s="228"/>
      <c r="IM64" s="228"/>
    </row>
    <row r="65" spans="1:247" s="208" customFormat="1" ht="30" customHeight="1">
      <c r="A65" s="162">
        <v>613008</v>
      </c>
      <c r="B65" s="164" t="s">
        <v>66</v>
      </c>
      <c r="C65" s="226">
        <v>85</v>
      </c>
      <c r="D65" s="216"/>
      <c r="E65" s="210"/>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c r="GT65" s="216"/>
      <c r="GU65" s="216"/>
      <c r="GV65" s="216"/>
      <c r="GW65" s="216"/>
      <c r="GX65" s="216"/>
      <c r="GY65" s="216"/>
      <c r="GZ65" s="216"/>
      <c r="HA65" s="216"/>
      <c r="HB65" s="216"/>
      <c r="HC65" s="216"/>
      <c r="HD65" s="216"/>
      <c r="HE65" s="216"/>
      <c r="HF65" s="216"/>
      <c r="HG65" s="216"/>
      <c r="HH65" s="216"/>
      <c r="HI65" s="216"/>
      <c r="HJ65" s="216"/>
      <c r="HK65" s="216"/>
      <c r="HL65" s="216"/>
      <c r="HM65" s="216"/>
      <c r="HN65" s="216"/>
      <c r="HO65" s="216"/>
      <c r="HP65" s="216"/>
      <c r="HQ65" s="216"/>
      <c r="HR65" s="216"/>
      <c r="HS65" s="216"/>
      <c r="HT65" s="216"/>
      <c r="HU65" s="216"/>
      <c r="HV65" s="216"/>
      <c r="HW65" s="216"/>
      <c r="HX65" s="216"/>
      <c r="HY65" s="216"/>
      <c r="HZ65" s="216"/>
      <c r="IA65" s="216"/>
      <c r="IB65" s="216"/>
      <c r="IC65" s="216"/>
      <c r="ID65" s="216"/>
      <c r="IE65" s="216"/>
      <c r="IF65" s="216"/>
      <c r="IG65" s="216"/>
      <c r="IH65" s="216"/>
      <c r="II65" s="216"/>
      <c r="IJ65" s="216"/>
      <c r="IK65" s="216"/>
      <c r="IL65" s="228"/>
      <c r="IM65" s="228"/>
    </row>
    <row r="66" spans="1:247" s="210" customFormat="1" ht="30" customHeight="1">
      <c r="A66" s="165">
        <v>614</v>
      </c>
      <c r="B66" s="163" t="s">
        <v>67</v>
      </c>
      <c r="C66" s="225">
        <v>864</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c r="GT66" s="216"/>
      <c r="GU66" s="216"/>
      <c r="GV66" s="216"/>
      <c r="GW66" s="216"/>
      <c r="GX66" s="216"/>
      <c r="GY66" s="216"/>
      <c r="GZ66" s="216"/>
      <c r="HA66" s="216"/>
      <c r="HB66" s="216"/>
      <c r="HC66" s="216"/>
      <c r="HD66" s="216"/>
      <c r="HE66" s="216"/>
      <c r="HF66" s="216"/>
      <c r="HG66" s="216"/>
      <c r="HH66" s="216"/>
      <c r="HI66" s="216"/>
      <c r="HJ66" s="216"/>
      <c r="HK66" s="216"/>
      <c r="HL66" s="216"/>
      <c r="HM66" s="216"/>
      <c r="HN66" s="216"/>
      <c r="HO66" s="216"/>
      <c r="HP66" s="216"/>
      <c r="HQ66" s="216"/>
      <c r="HR66" s="216"/>
      <c r="HS66" s="216"/>
      <c r="HT66" s="216"/>
      <c r="HU66" s="216"/>
      <c r="HV66" s="216"/>
      <c r="HW66" s="216"/>
      <c r="HX66" s="216"/>
      <c r="HY66" s="216"/>
      <c r="HZ66" s="216"/>
      <c r="IA66" s="216"/>
      <c r="IB66" s="216"/>
      <c r="IC66" s="216"/>
      <c r="ID66" s="216"/>
      <c r="IE66" s="216"/>
      <c r="IF66" s="216"/>
      <c r="IG66" s="216"/>
      <c r="IH66" s="216"/>
      <c r="II66" s="216"/>
      <c r="IJ66" s="216"/>
      <c r="IK66" s="216"/>
      <c r="IL66" s="228"/>
      <c r="IM66" s="228"/>
    </row>
    <row r="67" spans="1:247" s="208" customFormat="1" ht="30" customHeight="1">
      <c r="A67" s="162">
        <v>614001</v>
      </c>
      <c r="B67" s="164" t="s">
        <v>68</v>
      </c>
      <c r="C67" s="226">
        <v>0</v>
      </c>
      <c r="D67" s="216"/>
      <c r="E67" s="210"/>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c r="GT67" s="216"/>
      <c r="GU67" s="216"/>
      <c r="GV67" s="216"/>
      <c r="GW67" s="216"/>
      <c r="GX67" s="216"/>
      <c r="GY67" s="216"/>
      <c r="GZ67" s="216"/>
      <c r="HA67" s="216"/>
      <c r="HB67" s="216"/>
      <c r="HC67" s="216"/>
      <c r="HD67" s="216"/>
      <c r="HE67" s="216"/>
      <c r="HF67" s="216"/>
      <c r="HG67" s="216"/>
      <c r="HH67" s="216"/>
      <c r="HI67" s="216"/>
      <c r="HJ67" s="216"/>
      <c r="HK67" s="216"/>
      <c r="HL67" s="216"/>
      <c r="HM67" s="216"/>
      <c r="HN67" s="216"/>
      <c r="HO67" s="216"/>
      <c r="HP67" s="216"/>
      <c r="HQ67" s="216"/>
      <c r="HR67" s="216"/>
      <c r="HS67" s="216"/>
      <c r="HT67" s="216"/>
      <c r="HU67" s="216"/>
      <c r="HV67" s="216"/>
      <c r="HW67" s="216"/>
      <c r="HX67" s="216"/>
      <c r="HY67" s="216"/>
      <c r="HZ67" s="216"/>
      <c r="IA67" s="216"/>
      <c r="IB67" s="216"/>
      <c r="IC67" s="216"/>
      <c r="ID67" s="216"/>
      <c r="IE67" s="216"/>
      <c r="IF67" s="216"/>
      <c r="IG67" s="216"/>
      <c r="IH67" s="216"/>
      <c r="II67" s="216"/>
      <c r="IJ67" s="216"/>
      <c r="IK67" s="216"/>
      <c r="IL67" s="228"/>
      <c r="IM67" s="228"/>
    </row>
    <row r="68" spans="1:247" s="208" customFormat="1" ht="30" customHeight="1">
      <c r="A68" s="162">
        <v>614002</v>
      </c>
      <c r="B68" s="164" t="s">
        <v>69</v>
      </c>
      <c r="C68" s="226">
        <v>113</v>
      </c>
      <c r="D68" s="216"/>
      <c r="E68" s="210"/>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c r="GT68" s="216"/>
      <c r="GU68" s="216"/>
      <c r="GV68" s="216"/>
      <c r="GW68" s="216"/>
      <c r="GX68" s="216"/>
      <c r="GY68" s="216"/>
      <c r="GZ68" s="216"/>
      <c r="HA68" s="216"/>
      <c r="HB68" s="216"/>
      <c r="HC68" s="216"/>
      <c r="HD68" s="216"/>
      <c r="HE68" s="216"/>
      <c r="HF68" s="216"/>
      <c r="HG68" s="216"/>
      <c r="HH68" s="216"/>
      <c r="HI68" s="216"/>
      <c r="HJ68" s="216"/>
      <c r="HK68" s="216"/>
      <c r="HL68" s="216"/>
      <c r="HM68" s="216"/>
      <c r="HN68" s="216"/>
      <c r="HO68" s="216"/>
      <c r="HP68" s="216"/>
      <c r="HQ68" s="216"/>
      <c r="HR68" s="216"/>
      <c r="HS68" s="216"/>
      <c r="HT68" s="216"/>
      <c r="HU68" s="216"/>
      <c r="HV68" s="216"/>
      <c r="HW68" s="216"/>
      <c r="HX68" s="216"/>
      <c r="HY68" s="216"/>
      <c r="HZ68" s="216"/>
      <c r="IA68" s="216"/>
      <c r="IB68" s="216"/>
      <c r="IC68" s="216"/>
      <c r="ID68" s="216"/>
      <c r="IE68" s="216"/>
      <c r="IF68" s="216"/>
      <c r="IG68" s="216"/>
      <c r="IH68" s="216"/>
      <c r="II68" s="216"/>
      <c r="IJ68" s="216"/>
      <c r="IK68" s="216"/>
      <c r="IL68" s="228"/>
      <c r="IM68" s="228"/>
    </row>
    <row r="69" spans="1:247" s="208" customFormat="1" ht="30" customHeight="1">
      <c r="A69" s="162">
        <v>614003</v>
      </c>
      <c r="B69" s="164" t="s">
        <v>70</v>
      </c>
      <c r="C69" s="226">
        <v>294</v>
      </c>
      <c r="D69" s="216"/>
      <c r="E69" s="210"/>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c r="GT69" s="216"/>
      <c r="GU69" s="216"/>
      <c r="GV69" s="216"/>
      <c r="GW69" s="216"/>
      <c r="GX69" s="216"/>
      <c r="GY69" s="216"/>
      <c r="GZ69" s="216"/>
      <c r="HA69" s="216"/>
      <c r="HB69" s="216"/>
      <c r="HC69" s="216"/>
      <c r="HD69" s="216"/>
      <c r="HE69" s="216"/>
      <c r="HF69" s="216"/>
      <c r="HG69" s="216"/>
      <c r="HH69" s="216"/>
      <c r="HI69" s="216"/>
      <c r="HJ69" s="216"/>
      <c r="HK69" s="216"/>
      <c r="HL69" s="216"/>
      <c r="HM69" s="216"/>
      <c r="HN69" s="216"/>
      <c r="HO69" s="216"/>
      <c r="HP69" s="216"/>
      <c r="HQ69" s="216"/>
      <c r="HR69" s="216"/>
      <c r="HS69" s="216"/>
      <c r="HT69" s="216"/>
      <c r="HU69" s="216"/>
      <c r="HV69" s="216"/>
      <c r="HW69" s="216"/>
      <c r="HX69" s="216"/>
      <c r="HY69" s="216"/>
      <c r="HZ69" s="216"/>
      <c r="IA69" s="216"/>
      <c r="IB69" s="216"/>
      <c r="IC69" s="216"/>
      <c r="ID69" s="216"/>
      <c r="IE69" s="216"/>
      <c r="IF69" s="216"/>
      <c r="IG69" s="216"/>
      <c r="IH69" s="216"/>
      <c r="II69" s="216"/>
      <c r="IJ69" s="216"/>
      <c r="IK69" s="216"/>
      <c r="IL69" s="228"/>
      <c r="IM69" s="228"/>
    </row>
    <row r="70" spans="1:247" s="208" customFormat="1" ht="30" customHeight="1">
      <c r="A70" s="162">
        <v>614004</v>
      </c>
      <c r="B70" s="164" t="s">
        <v>71</v>
      </c>
      <c r="C70" s="226">
        <v>233</v>
      </c>
      <c r="D70" s="216"/>
      <c r="E70" s="210"/>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c r="GT70" s="216"/>
      <c r="GU70" s="216"/>
      <c r="GV70" s="216"/>
      <c r="GW70" s="216"/>
      <c r="GX70" s="216"/>
      <c r="GY70" s="216"/>
      <c r="GZ70" s="216"/>
      <c r="HA70" s="216"/>
      <c r="HB70" s="216"/>
      <c r="HC70" s="216"/>
      <c r="HD70" s="216"/>
      <c r="HE70" s="216"/>
      <c r="HF70" s="216"/>
      <c r="HG70" s="216"/>
      <c r="HH70" s="216"/>
      <c r="HI70" s="216"/>
      <c r="HJ70" s="216"/>
      <c r="HK70" s="216"/>
      <c r="HL70" s="216"/>
      <c r="HM70" s="216"/>
      <c r="HN70" s="216"/>
      <c r="HO70" s="216"/>
      <c r="HP70" s="216"/>
      <c r="HQ70" s="216"/>
      <c r="HR70" s="216"/>
      <c r="HS70" s="216"/>
      <c r="HT70" s="216"/>
      <c r="HU70" s="216"/>
      <c r="HV70" s="216"/>
      <c r="HW70" s="216"/>
      <c r="HX70" s="216"/>
      <c r="HY70" s="216"/>
      <c r="HZ70" s="216"/>
      <c r="IA70" s="216"/>
      <c r="IB70" s="216"/>
      <c r="IC70" s="216"/>
      <c r="ID70" s="216"/>
      <c r="IE70" s="216"/>
      <c r="IF70" s="216"/>
      <c r="IG70" s="216"/>
      <c r="IH70" s="216"/>
      <c r="II70" s="216"/>
      <c r="IJ70" s="216"/>
      <c r="IK70" s="216"/>
      <c r="IL70" s="228"/>
      <c r="IM70" s="228"/>
    </row>
    <row r="71" spans="1:247" s="208" customFormat="1" ht="30" customHeight="1">
      <c r="A71" s="162">
        <v>614005</v>
      </c>
      <c r="B71" s="164" t="s">
        <v>72</v>
      </c>
      <c r="C71" s="226">
        <v>224</v>
      </c>
      <c r="D71" s="216"/>
      <c r="E71" s="210"/>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c r="GT71" s="216"/>
      <c r="GU71" s="216"/>
      <c r="GV71" s="216"/>
      <c r="GW71" s="216"/>
      <c r="GX71" s="216"/>
      <c r="GY71" s="216"/>
      <c r="GZ71" s="216"/>
      <c r="HA71" s="216"/>
      <c r="HB71" s="216"/>
      <c r="HC71" s="216"/>
      <c r="HD71" s="216"/>
      <c r="HE71" s="216"/>
      <c r="HF71" s="216"/>
      <c r="HG71" s="216"/>
      <c r="HH71" s="216"/>
      <c r="HI71" s="216"/>
      <c r="HJ71" s="216"/>
      <c r="HK71" s="216"/>
      <c r="HL71" s="216"/>
      <c r="HM71" s="216"/>
      <c r="HN71" s="216"/>
      <c r="HO71" s="216"/>
      <c r="HP71" s="216"/>
      <c r="HQ71" s="216"/>
      <c r="HR71" s="216"/>
      <c r="HS71" s="216"/>
      <c r="HT71" s="216"/>
      <c r="HU71" s="216"/>
      <c r="HV71" s="216"/>
      <c r="HW71" s="216"/>
      <c r="HX71" s="216"/>
      <c r="HY71" s="216"/>
      <c r="HZ71" s="216"/>
      <c r="IA71" s="216"/>
      <c r="IB71" s="216"/>
      <c r="IC71" s="216"/>
      <c r="ID71" s="216"/>
      <c r="IE71" s="216"/>
      <c r="IF71" s="216"/>
      <c r="IG71" s="216"/>
      <c r="IH71" s="216"/>
      <c r="II71" s="216"/>
      <c r="IJ71" s="216"/>
      <c r="IK71" s="216"/>
      <c r="IL71" s="228"/>
      <c r="IM71" s="228"/>
    </row>
    <row r="72" spans="1:247" s="210" customFormat="1" ht="30" customHeight="1">
      <c r="A72" s="165">
        <v>615</v>
      </c>
      <c r="B72" s="163" t="s">
        <v>73</v>
      </c>
      <c r="C72" s="222">
        <v>3945</v>
      </c>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c r="GT72" s="216"/>
      <c r="GU72" s="216"/>
      <c r="GV72" s="216"/>
      <c r="GW72" s="216"/>
      <c r="GX72" s="216"/>
      <c r="GY72" s="216"/>
      <c r="GZ72" s="216"/>
      <c r="HA72" s="216"/>
      <c r="HB72" s="216"/>
      <c r="HC72" s="216"/>
      <c r="HD72" s="216"/>
      <c r="HE72" s="216"/>
      <c r="HF72" s="216"/>
      <c r="HG72" s="216"/>
      <c r="HH72" s="216"/>
      <c r="HI72" s="216"/>
      <c r="HJ72" s="216"/>
      <c r="HK72" s="216"/>
      <c r="HL72" s="216"/>
      <c r="HM72" s="216"/>
      <c r="HN72" s="216"/>
      <c r="HO72" s="216"/>
      <c r="HP72" s="216"/>
      <c r="HQ72" s="216"/>
      <c r="HR72" s="216"/>
      <c r="HS72" s="216"/>
      <c r="HT72" s="216"/>
      <c r="HU72" s="216"/>
      <c r="HV72" s="216"/>
      <c r="HW72" s="216"/>
      <c r="HX72" s="216"/>
      <c r="HY72" s="216"/>
      <c r="HZ72" s="216"/>
      <c r="IA72" s="216"/>
      <c r="IB72" s="216"/>
      <c r="IC72" s="216"/>
      <c r="ID72" s="216"/>
      <c r="IE72" s="216"/>
      <c r="IF72" s="216"/>
      <c r="IG72" s="216"/>
      <c r="IH72" s="216"/>
      <c r="II72" s="216"/>
      <c r="IJ72" s="216"/>
      <c r="IK72" s="216"/>
      <c r="IL72" s="228"/>
      <c r="IM72" s="228"/>
    </row>
    <row r="73" spans="1:247" s="208" customFormat="1" ht="30" customHeight="1">
      <c r="A73" s="162">
        <v>615001</v>
      </c>
      <c r="B73" s="164" t="s">
        <v>74</v>
      </c>
      <c r="C73" s="226">
        <v>238</v>
      </c>
      <c r="D73" s="216"/>
      <c r="E73" s="210"/>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16"/>
      <c r="GW73" s="216"/>
      <c r="GX73" s="216"/>
      <c r="GY73" s="216"/>
      <c r="GZ73" s="216"/>
      <c r="HA73" s="216"/>
      <c r="HB73" s="216"/>
      <c r="HC73" s="216"/>
      <c r="HD73" s="216"/>
      <c r="HE73" s="216"/>
      <c r="HF73" s="216"/>
      <c r="HG73" s="216"/>
      <c r="HH73" s="216"/>
      <c r="HI73" s="216"/>
      <c r="HJ73" s="216"/>
      <c r="HK73" s="216"/>
      <c r="HL73" s="216"/>
      <c r="HM73" s="216"/>
      <c r="HN73" s="216"/>
      <c r="HO73" s="216"/>
      <c r="HP73" s="216"/>
      <c r="HQ73" s="216"/>
      <c r="HR73" s="216"/>
      <c r="HS73" s="216"/>
      <c r="HT73" s="216"/>
      <c r="HU73" s="216"/>
      <c r="HV73" s="216"/>
      <c r="HW73" s="216"/>
      <c r="HX73" s="216"/>
      <c r="HY73" s="216"/>
      <c r="HZ73" s="216"/>
      <c r="IA73" s="216"/>
      <c r="IB73" s="216"/>
      <c r="IC73" s="216"/>
      <c r="ID73" s="216"/>
      <c r="IE73" s="216"/>
      <c r="IF73" s="216"/>
      <c r="IG73" s="216"/>
      <c r="IH73" s="216"/>
      <c r="II73" s="216"/>
      <c r="IJ73" s="216"/>
      <c r="IK73" s="216"/>
      <c r="IL73" s="228"/>
      <c r="IM73" s="228"/>
    </row>
    <row r="74" spans="1:247" s="208" customFormat="1" ht="30" customHeight="1">
      <c r="A74" s="162">
        <v>615002</v>
      </c>
      <c r="B74" s="164" t="s">
        <v>75</v>
      </c>
      <c r="C74" s="226">
        <v>463</v>
      </c>
      <c r="D74" s="216"/>
      <c r="E74" s="210"/>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c r="GT74" s="216"/>
      <c r="GU74" s="216"/>
      <c r="GV74" s="216"/>
      <c r="GW74" s="216"/>
      <c r="GX74" s="216"/>
      <c r="GY74" s="216"/>
      <c r="GZ74" s="216"/>
      <c r="HA74" s="216"/>
      <c r="HB74" s="216"/>
      <c r="HC74" s="216"/>
      <c r="HD74" s="216"/>
      <c r="HE74" s="216"/>
      <c r="HF74" s="216"/>
      <c r="HG74" s="216"/>
      <c r="HH74" s="216"/>
      <c r="HI74" s="216"/>
      <c r="HJ74" s="216"/>
      <c r="HK74" s="216"/>
      <c r="HL74" s="216"/>
      <c r="HM74" s="216"/>
      <c r="HN74" s="216"/>
      <c r="HO74" s="216"/>
      <c r="HP74" s="216"/>
      <c r="HQ74" s="216"/>
      <c r="HR74" s="216"/>
      <c r="HS74" s="216"/>
      <c r="HT74" s="216"/>
      <c r="HU74" s="216"/>
      <c r="HV74" s="216"/>
      <c r="HW74" s="216"/>
      <c r="HX74" s="216"/>
      <c r="HY74" s="216"/>
      <c r="HZ74" s="216"/>
      <c r="IA74" s="216"/>
      <c r="IB74" s="216"/>
      <c r="IC74" s="216"/>
      <c r="ID74" s="216"/>
      <c r="IE74" s="216"/>
      <c r="IF74" s="216"/>
      <c r="IG74" s="216"/>
      <c r="IH74" s="216"/>
      <c r="II74" s="216"/>
      <c r="IJ74" s="216"/>
      <c r="IK74" s="216"/>
      <c r="IL74" s="228"/>
      <c r="IM74" s="228"/>
    </row>
    <row r="75" spans="1:247" s="208" customFormat="1" ht="30" customHeight="1">
      <c r="A75" s="162">
        <v>615003</v>
      </c>
      <c r="B75" s="164" t="s">
        <v>76</v>
      </c>
      <c r="C75" s="226">
        <v>533</v>
      </c>
      <c r="D75" s="216"/>
      <c r="E75" s="210"/>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c r="GT75" s="216"/>
      <c r="GU75" s="216"/>
      <c r="GV75" s="216"/>
      <c r="GW75" s="216"/>
      <c r="GX75" s="216"/>
      <c r="GY75" s="216"/>
      <c r="GZ75" s="216"/>
      <c r="HA75" s="216"/>
      <c r="HB75" s="216"/>
      <c r="HC75" s="216"/>
      <c r="HD75" s="216"/>
      <c r="HE75" s="216"/>
      <c r="HF75" s="216"/>
      <c r="HG75" s="216"/>
      <c r="HH75" s="216"/>
      <c r="HI75" s="216"/>
      <c r="HJ75" s="216"/>
      <c r="HK75" s="216"/>
      <c r="HL75" s="216"/>
      <c r="HM75" s="216"/>
      <c r="HN75" s="216"/>
      <c r="HO75" s="216"/>
      <c r="HP75" s="216"/>
      <c r="HQ75" s="216"/>
      <c r="HR75" s="216"/>
      <c r="HS75" s="216"/>
      <c r="HT75" s="216"/>
      <c r="HU75" s="216"/>
      <c r="HV75" s="216"/>
      <c r="HW75" s="216"/>
      <c r="HX75" s="216"/>
      <c r="HY75" s="216"/>
      <c r="HZ75" s="216"/>
      <c r="IA75" s="216"/>
      <c r="IB75" s="216"/>
      <c r="IC75" s="216"/>
      <c r="ID75" s="216"/>
      <c r="IE75" s="216"/>
      <c r="IF75" s="216"/>
      <c r="IG75" s="216"/>
      <c r="IH75" s="216"/>
      <c r="II75" s="216"/>
      <c r="IJ75" s="216"/>
      <c r="IK75" s="216"/>
      <c r="IL75" s="228"/>
      <c r="IM75" s="228"/>
    </row>
    <row r="76" spans="1:247" s="208" customFormat="1" ht="30" customHeight="1">
      <c r="A76" s="162">
        <v>615004</v>
      </c>
      <c r="B76" s="164" t="s">
        <v>77</v>
      </c>
      <c r="C76" s="226">
        <v>19</v>
      </c>
      <c r="D76" s="216"/>
      <c r="E76" s="210"/>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16"/>
      <c r="GW76" s="216"/>
      <c r="GX76" s="216"/>
      <c r="GY76" s="216"/>
      <c r="GZ76" s="216"/>
      <c r="HA76" s="216"/>
      <c r="HB76" s="216"/>
      <c r="HC76" s="216"/>
      <c r="HD76" s="216"/>
      <c r="HE76" s="216"/>
      <c r="HF76" s="216"/>
      <c r="HG76" s="216"/>
      <c r="HH76" s="216"/>
      <c r="HI76" s="216"/>
      <c r="HJ76" s="216"/>
      <c r="HK76" s="216"/>
      <c r="HL76" s="216"/>
      <c r="HM76" s="216"/>
      <c r="HN76" s="216"/>
      <c r="HO76" s="216"/>
      <c r="HP76" s="216"/>
      <c r="HQ76" s="216"/>
      <c r="HR76" s="216"/>
      <c r="HS76" s="216"/>
      <c r="HT76" s="216"/>
      <c r="HU76" s="216"/>
      <c r="HV76" s="216"/>
      <c r="HW76" s="216"/>
      <c r="HX76" s="216"/>
      <c r="HY76" s="216"/>
      <c r="HZ76" s="216"/>
      <c r="IA76" s="216"/>
      <c r="IB76" s="216"/>
      <c r="IC76" s="216"/>
      <c r="ID76" s="216"/>
      <c r="IE76" s="216"/>
      <c r="IF76" s="216"/>
      <c r="IG76" s="216"/>
      <c r="IH76" s="216"/>
      <c r="II76" s="216"/>
      <c r="IJ76" s="216"/>
      <c r="IK76" s="216"/>
      <c r="IL76" s="228"/>
      <c r="IM76" s="228"/>
    </row>
    <row r="77" spans="1:247" s="208" customFormat="1" ht="30" customHeight="1">
      <c r="A77" s="162">
        <v>615005</v>
      </c>
      <c r="B77" s="164" t="s">
        <v>78</v>
      </c>
      <c r="C77" s="226">
        <v>125</v>
      </c>
      <c r="D77" s="216"/>
      <c r="E77" s="210"/>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c r="HE77" s="216"/>
      <c r="HF77" s="216"/>
      <c r="HG77" s="216"/>
      <c r="HH77" s="216"/>
      <c r="HI77" s="216"/>
      <c r="HJ77" s="216"/>
      <c r="HK77" s="216"/>
      <c r="HL77" s="216"/>
      <c r="HM77" s="216"/>
      <c r="HN77" s="216"/>
      <c r="HO77" s="216"/>
      <c r="HP77" s="216"/>
      <c r="HQ77" s="216"/>
      <c r="HR77" s="216"/>
      <c r="HS77" s="216"/>
      <c r="HT77" s="216"/>
      <c r="HU77" s="216"/>
      <c r="HV77" s="216"/>
      <c r="HW77" s="216"/>
      <c r="HX77" s="216"/>
      <c r="HY77" s="216"/>
      <c r="HZ77" s="216"/>
      <c r="IA77" s="216"/>
      <c r="IB77" s="216"/>
      <c r="IC77" s="216"/>
      <c r="ID77" s="216"/>
      <c r="IE77" s="216"/>
      <c r="IF77" s="216"/>
      <c r="IG77" s="216"/>
      <c r="IH77" s="216"/>
      <c r="II77" s="216"/>
      <c r="IJ77" s="216"/>
      <c r="IK77" s="216"/>
      <c r="IL77" s="228"/>
      <c r="IM77" s="228"/>
    </row>
    <row r="78" spans="1:247" s="208" customFormat="1" ht="30" customHeight="1">
      <c r="A78" s="162">
        <v>615006</v>
      </c>
      <c r="B78" s="164" t="s">
        <v>79</v>
      </c>
      <c r="C78" s="226">
        <v>743</v>
      </c>
      <c r="D78" s="216"/>
      <c r="E78" s="210"/>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c r="HX78" s="216"/>
      <c r="HY78" s="216"/>
      <c r="HZ78" s="216"/>
      <c r="IA78" s="216"/>
      <c r="IB78" s="216"/>
      <c r="IC78" s="216"/>
      <c r="ID78" s="216"/>
      <c r="IE78" s="216"/>
      <c r="IF78" s="216"/>
      <c r="IG78" s="216"/>
      <c r="IH78" s="216"/>
      <c r="II78" s="216"/>
      <c r="IJ78" s="216"/>
      <c r="IK78" s="216"/>
      <c r="IL78" s="228"/>
      <c r="IM78" s="228"/>
    </row>
    <row r="79" spans="1:247" s="208" customFormat="1" ht="30" customHeight="1">
      <c r="A79" s="162">
        <v>615007</v>
      </c>
      <c r="B79" s="164" t="s">
        <v>80</v>
      </c>
      <c r="C79" s="226">
        <v>644</v>
      </c>
      <c r="D79" s="216"/>
      <c r="E79" s="210"/>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c r="GT79" s="216"/>
      <c r="GU79" s="216"/>
      <c r="GV79" s="216"/>
      <c r="GW79" s="216"/>
      <c r="GX79" s="216"/>
      <c r="GY79" s="216"/>
      <c r="GZ79" s="216"/>
      <c r="HA79" s="216"/>
      <c r="HB79" s="216"/>
      <c r="HC79" s="216"/>
      <c r="HD79" s="216"/>
      <c r="HE79" s="216"/>
      <c r="HF79" s="216"/>
      <c r="HG79" s="216"/>
      <c r="HH79" s="216"/>
      <c r="HI79" s="216"/>
      <c r="HJ79" s="216"/>
      <c r="HK79" s="216"/>
      <c r="HL79" s="216"/>
      <c r="HM79" s="216"/>
      <c r="HN79" s="216"/>
      <c r="HO79" s="216"/>
      <c r="HP79" s="216"/>
      <c r="HQ79" s="216"/>
      <c r="HR79" s="216"/>
      <c r="HS79" s="216"/>
      <c r="HT79" s="216"/>
      <c r="HU79" s="216"/>
      <c r="HV79" s="216"/>
      <c r="HW79" s="216"/>
      <c r="HX79" s="216"/>
      <c r="HY79" s="216"/>
      <c r="HZ79" s="216"/>
      <c r="IA79" s="216"/>
      <c r="IB79" s="216"/>
      <c r="IC79" s="216"/>
      <c r="ID79" s="216"/>
      <c r="IE79" s="216"/>
      <c r="IF79" s="216"/>
      <c r="IG79" s="216"/>
      <c r="IH79" s="216"/>
      <c r="II79" s="216"/>
      <c r="IJ79" s="216"/>
      <c r="IK79" s="216"/>
      <c r="IL79" s="228"/>
      <c r="IM79" s="228"/>
    </row>
    <row r="80" spans="1:247" s="208" customFormat="1" ht="30" customHeight="1">
      <c r="A80" s="162">
        <v>615008</v>
      </c>
      <c r="B80" s="164" t="s">
        <v>81</v>
      </c>
      <c r="C80" s="226">
        <v>577</v>
      </c>
      <c r="D80" s="216"/>
      <c r="E80" s="210"/>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c r="GT80" s="216"/>
      <c r="GU80" s="216"/>
      <c r="GV80" s="216"/>
      <c r="GW80" s="216"/>
      <c r="GX80" s="216"/>
      <c r="GY80" s="216"/>
      <c r="GZ80" s="216"/>
      <c r="HA80" s="216"/>
      <c r="HB80" s="216"/>
      <c r="HC80" s="216"/>
      <c r="HD80" s="216"/>
      <c r="HE80" s="216"/>
      <c r="HF80" s="216"/>
      <c r="HG80" s="216"/>
      <c r="HH80" s="216"/>
      <c r="HI80" s="216"/>
      <c r="HJ80" s="216"/>
      <c r="HK80" s="216"/>
      <c r="HL80" s="216"/>
      <c r="HM80" s="216"/>
      <c r="HN80" s="216"/>
      <c r="HO80" s="216"/>
      <c r="HP80" s="216"/>
      <c r="HQ80" s="216"/>
      <c r="HR80" s="216"/>
      <c r="HS80" s="216"/>
      <c r="HT80" s="216"/>
      <c r="HU80" s="216"/>
      <c r="HV80" s="216"/>
      <c r="HW80" s="216"/>
      <c r="HX80" s="216"/>
      <c r="HY80" s="216"/>
      <c r="HZ80" s="216"/>
      <c r="IA80" s="216"/>
      <c r="IB80" s="216"/>
      <c r="IC80" s="216"/>
      <c r="ID80" s="216"/>
      <c r="IE80" s="216"/>
      <c r="IF80" s="216"/>
      <c r="IG80" s="216"/>
      <c r="IH80" s="216"/>
      <c r="II80" s="216"/>
      <c r="IJ80" s="216"/>
      <c r="IK80" s="216"/>
      <c r="IL80" s="228"/>
      <c r="IM80" s="228"/>
    </row>
    <row r="81" spans="1:247" s="208" customFormat="1" ht="30" customHeight="1">
      <c r="A81" s="162">
        <v>615009</v>
      </c>
      <c r="B81" s="164" t="s">
        <v>82</v>
      </c>
      <c r="C81" s="226">
        <v>306</v>
      </c>
      <c r="D81" s="216"/>
      <c r="E81" s="210"/>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16"/>
      <c r="GZ81" s="216"/>
      <c r="HA81" s="216"/>
      <c r="HB81" s="216"/>
      <c r="HC81" s="216"/>
      <c r="HD81" s="216"/>
      <c r="HE81" s="216"/>
      <c r="HF81" s="216"/>
      <c r="HG81" s="216"/>
      <c r="HH81" s="216"/>
      <c r="HI81" s="216"/>
      <c r="HJ81" s="216"/>
      <c r="HK81" s="216"/>
      <c r="HL81" s="216"/>
      <c r="HM81" s="216"/>
      <c r="HN81" s="216"/>
      <c r="HO81" s="216"/>
      <c r="HP81" s="216"/>
      <c r="HQ81" s="216"/>
      <c r="HR81" s="216"/>
      <c r="HS81" s="216"/>
      <c r="HT81" s="216"/>
      <c r="HU81" s="216"/>
      <c r="HV81" s="216"/>
      <c r="HW81" s="216"/>
      <c r="HX81" s="216"/>
      <c r="HY81" s="216"/>
      <c r="HZ81" s="216"/>
      <c r="IA81" s="216"/>
      <c r="IB81" s="216"/>
      <c r="IC81" s="216"/>
      <c r="ID81" s="216"/>
      <c r="IE81" s="216"/>
      <c r="IF81" s="216"/>
      <c r="IG81" s="216"/>
      <c r="IH81" s="216"/>
      <c r="II81" s="216"/>
      <c r="IJ81" s="216"/>
      <c r="IK81" s="216"/>
      <c r="IL81" s="228"/>
      <c r="IM81" s="228"/>
    </row>
    <row r="82" spans="1:247" s="208" customFormat="1" ht="30" customHeight="1">
      <c r="A82" s="162">
        <v>615010</v>
      </c>
      <c r="B82" s="164" t="s">
        <v>83</v>
      </c>
      <c r="C82" s="226">
        <v>297</v>
      </c>
      <c r="D82" s="216"/>
      <c r="E82" s="210"/>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c r="GT82" s="216"/>
      <c r="GU82" s="216"/>
      <c r="GV82" s="216"/>
      <c r="GW82" s="216"/>
      <c r="GX82" s="216"/>
      <c r="GY82" s="216"/>
      <c r="GZ82" s="216"/>
      <c r="HA82" s="216"/>
      <c r="HB82" s="216"/>
      <c r="HC82" s="216"/>
      <c r="HD82" s="216"/>
      <c r="HE82" s="216"/>
      <c r="HF82" s="216"/>
      <c r="HG82" s="216"/>
      <c r="HH82" s="216"/>
      <c r="HI82" s="216"/>
      <c r="HJ82" s="216"/>
      <c r="HK82" s="216"/>
      <c r="HL82" s="216"/>
      <c r="HM82" s="216"/>
      <c r="HN82" s="216"/>
      <c r="HO82" s="216"/>
      <c r="HP82" s="216"/>
      <c r="HQ82" s="216"/>
      <c r="HR82" s="216"/>
      <c r="HS82" s="216"/>
      <c r="HT82" s="216"/>
      <c r="HU82" s="216"/>
      <c r="HV82" s="216"/>
      <c r="HW82" s="216"/>
      <c r="HX82" s="216"/>
      <c r="HY82" s="216"/>
      <c r="HZ82" s="216"/>
      <c r="IA82" s="216"/>
      <c r="IB82" s="216"/>
      <c r="IC82" s="216"/>
      <c r="ID82" s="216"/>
      <c r="IE82" s="216"/>
      <c r="IF82" s="216"/>
      <c r="IG82" s="216"/>
      <c r="IH82" s="216"/>
      <c r="II82" s="216"/>
      <c r="IJ82" s="216"/>
      <c r="IK82" s="216"/>
      <c r="IL82" s="228"/>
      <c r="IM82" s="228"/>
    </row>
    <row r="83" spans="1:247" s="210" customFormat="1" ht="30" customHeight="1">
      <c r="A83" s="165">
        <v>616</v>
      </c>
      <c r="B83" s="163" t="s">
        <v>84</v>
      </c>
      <c r="C83" s="225">
        <v>3529</v>
      </c>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c r="GT83" s="216"/>
      <c r="GU83" s="216"/>
      <c r="GV83" s="216"/>
      <c r="GW83" s="216"/>
      <c r="GX83" s="216"/>
      <c r="GY83" s="216"/>
      <c r="GZ83" s="216"/>
      <c r="HA83" s="216"/>
      <c r="HB83" s="216"/>
      <c r="HC83" s="216"/>
      <c r="HD83" s="216"/>
      <c r="HE83" s="216"/>
      <c r="HF83" s="216"/>
      <c r="HG83" s="216"/>
      <c r="HH83" s="216"/>
      <c r="HI83" s="216"/>
      <c r="HJ83" s="216"/>
      <c r="HK83" s="216"/>
      <c r="HL83" s="216"/>
      <c r="HM83" s="216"/>
      <c r="HN83" s="216"/>
      <c r="HO83" s="216"/>
      <c r="HP83" s="216"/>
      <c r="HQ83" s="216"/>
      <c r="HR83" s="216"/>
      <c r="HS83" s="216"/>
      <c r="HT83" s="216"/>
      <c r="HU83" s="216"/>
      <c r="HV83" s="216"/>
      <c r="HW83" s="216"/>
      <c r="HX83" s="216"/>
      <c r="HY83" s="216"/>
      <c r="HZ83" s="216"/>
      <c r="IA83" s="216"/>
      <c r="IB83" s="216"/>
      <c r="IC83" s="216"/>
      <c r="ID83" s="216"/>
      <c r="IE83" s="216"/>
      <c r="IF83" s="216"/>
      <c r="IG83" s="216"/>
      <c r="IH83" s="216"/>
      <c r="II83" s="216"/>
      <c r="IJ83" s="216"/>
      <c r="IK83" s="216"/>
      <c r="IL83" s="228"/>
      <c r="IM83" s="228"/>
    </row>
    <row r="84" spans="1:247" s="208" customFormat="1" ht="30" customHeight="1">
      <c r="A84" s="162">
        <v>616001</v>
      </c>
      <c r="B84" s="164" t="s">
        <v>85</v>
      </c>
      <c r="C84" s="226">
        <v>12</v>
      </c>
      <c r="D84" s="216"/>
      <c r="E84" s="210"/>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c r="GT84" s="216"/>
      <c r="GU84" s="216"/>
      <c r="GV84" s="216"/>
      <c r="GW84" s="216"/>
      <c r="GX84" s="216"/>
      <c r="GY84" s="216"/>
      <c r="GZ84" s="216"/>
      <c r="HA84" s="216"/>
      <c r="HB84" s="216"/>
      <c r="HC84" s="216"/>
      <c r="HD84" s="216"/>
      <c r="HE84" s="216"/>
      <c r="HF84" s="216"/>
      <c r="HG84" s="216"/>
      <c r="HH84" s="216"/>
      <c r="HI84" s="216"/>
      <c r="HJ84" s="216"/>
      <c r="HK84" s="216"/>
      <c r="HL84" s="216"/>
      <c r="HM84" s="216"/>
      <c r="HN84" s="216"/>
      <c r="HO84" s="216"/>
      <c r="HP84" s="216"/>
      <c r="HQ84" s="216"/>
      <c r="HR84" s="216"/>
      <c r="HS84" s="216"/>
      <c r="HT84" s="216"/>
      <c r="HU84" s="216"/>
      <c r="HV84" s="216"/>
      <c r="HW84" s="216"/>
      <c r="HX84" s="216"/>
      <c r="HY84" s="216"/>
      <c r="HZ84" s="216"/>
      <c r="IA84" s="216"/>
      <c r="IB84" s="216"/>
      <c r="IC84" s="216"/>
      <c r="ID84" s="216"/>
      <c r="IE84" s="216"/>
      <c r="IF84" s="216"/>
      <c r="IG84" s="216"/>
      <c r="IH84" s="216"/>
      <c r="II84" s="216"/>
      <c r="IJ84" s="216"/>
      <c r="IK84" s="216"/>
      <c r="IL84" s="228"/>
      <c r="IM84" s="228"/>
    </row>
    <row r="85" spans="1:247" s="208" customFormat="1" ht="30" customHeight="1">
      <c r="A85" s="162">
        <v>616002</v>
      </c>
      <c r="B85" s="164" t="s">
        <v>86</v>
      </c>
      <c r="C85" s="226">
        <v>947</v>
      </c>
      <c r="D85" s="216"/>
      <c r="E85" s="210"/>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16"/>
      <c r="GZ85" s="216"/>
      <c r="HA85" s="216"/>
      <c r="HB85" s="216"/>
      <c r="HC85" s="216"/>
      <c r="HD85" s="216"/>
      <c r="HE85" s="216"/>
      <c r="HF85" s="216"/>
      <c r="HG85" s="216"/>
      <c r="HH85" s="216"/>
      <c r="HI85" s="216"/>
      <c r="HJ85" s="216"/>
      <c r="HK85" s="216"/>
      <c r="HL85" s="216"/>
      <c r="HM85" s="216"/>
      <c r="HN85" s="216"/>
      <c r="HO85" s="216"/>
      <c r="HP85" s="216"/>
      <c r="HQ85" s="216"/>
      <c r="HR85" s="216"/>
      <c r="HS85" s="216"/>
      <c r="HT85" s="216"/>
      <c r="HU85" s="216"/>
      <c r="HV85" s="216"/>
      <c r="HW85" s="216"/>
      <c r="HX85" s="216"/>
      <c r="HY85" s="216"/>
      <c r="HZ85" s="216"/>
      <c r="IA85" s="216"/>
      <c r="IB85" s="216"/>
      <c r="IC85" s="216"/>
      <c r="ID85" s="216"/>
      <c r="IE85" s="216"/>
      <c r="IF85" s="216"/>
      <c r="IG85" s="216"/>
      <c r="IH85" s="216"/>
      <c r="II85" s="216"/>
      <c r="IJ85" s="216"/>
      <c r="IK85" s="216"/>
      <c r="IL85" s="228"/>
      <c r="IM85" s="228"/>
    </row>
    <row r="86" spans="1:247" s="208" customFormat="1" ht="30" customHeight="1">
      <c r="A86" s="162">
        <v>616004</v>
      </c>
      <c r="B86" s="164" t="s">
        <v>87</v>
      </c>
      <c r="C86" s="226">
        <v>668</v>
      </c>
      <c r="D86" s="216"/>
      <c r="E86" s="210"/>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c r="GT86" s="216"/>
      <c r="GU86" s="216"/>
      <c r="GV86" s="216"/>
      <c r="GW86" s="216"/>
      <c r="GX86" s="216"/>
      <c r="GY86" s="216"/>
      <c r="GZ86" s="216"/>
      <c r="HA86" s="216"/>
      <c r="HB86" s="216"/>
      <c r="HC86" s="216"/>
      <c r="HD86" s="216"/>
      <c r="HE86" s="216"/>
      <c r="HF86" s="216"/>
      <c r="HG86" s="216"/>
      <c r="HH86" s="216"/>
      <c r="HI86" s="216"/>
      <c r="HJ86" s="216"/>
      <c r="HK86" s="216"/>
      <c r="HL86" s="216"/>
      <c r="HM86" s="216"/>
      <c r="HN86" s="216"/>
      <c r="HO86" s="216"/>
      <c r="HP86" s="216"/>
      <c r="HQ86" s="216"/>
      <c r="HR86" s="216"/>
      <c r="HS86" s="216"/>
      <c r="HT86" s="216"/>
      <c r="HU86" s="216"/>
      <c r="HV86" s="216"/>
      <c r="HW86" s="216"/>
      <c r="HX86" s="216"/>
      <c r="HY86" s="216"/>
      <c r="HZ86" s="216"/>
      <c r="IA86" s="216"/>
      <c r="IB86" s="216"/>
      <c r="IC86" s="216"/>
      <c r="ID86" s="216"/>
      <c r="IE86" s="216"/>
      <c r="IF86" s="216"/>
      <c r="IG86" s="216"/>
      <c r="IH86" s="216"/>
      <c r="II86" s="216"/>
      <c r="IJ86" s="216"/>
      <c r="IK86" s="216"/>
      <c r="IL86" s="228"/>
      <c r="IM86" s="228"/>
    </row>
    <row r="87" spans="1:247" s="208" customFormat="1" ht="30" customHeight="1">
      <c r="A87" s="162">
        <v>616005</v>
      </c>
      <c r="B87" s="164" t="s">
        <v>88</v>
      </c>
      <c r="C87" s="226">
        <v>620</v>
      </c>
      <c r="D87" s="216"/>
      <c r="E87" s="210"/>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c r="GT87" s="216"/>
      <c r="GU87" s="216"/>
      <c r="GV87" s="216"/>
      <c r="GW87" s="216"/>
      <c r="GX87" s="216"/>
      <c r="GY87" s="216"/>
      <c r="GZ87" s="216"/>
      <c r="HA87" s="216"/>
      <c r="HB87" s="216"/>
      <c r="HC87" s="216"/>
      <c r="HD87" s="216"/>
      <c r="HE87" s="216"/>
      <c r="HF87" s="216"/>
      <c r="HG87" s="216"/>
      <c r="HH87" s="216"/>
      <c r="HI87" s="216"/>
      <c r="HJ87" s="216"/>
      <c r="HK87" s="216"/>
      <c r="HL87" s="216"/>
      <c r="HM87" s="216"/>
      <c r="HN87" s="216"/>
      <c r="HO87" s="216"/>
      <c r="HP87" s="216"/>
      <c r="HQ87" s="216"/>
      <c r="HR87" s="216"/>
      <c r="HS87" s="216"/>
      <c r="HT87" s="216"/>
      <c r="HU87" s="216"/>
      <c r="HV87" s="216"/>
      <c r="HW87" s="216"/>
      <c r="HX87" s="216"/>
      <c r="HY87" s="216"/>
      <c r="HZ87" s="216"/>
      <c r="IA87" s="216"/>
      <c r="IB87" s="216"/>
      <c r="IC87" s="216"/>
      <c r="ID87" s="216"/>
      <c r="IE87" s="216"/>
      <c r="IF87" s="216"/>
      <c r="IG87" s="216"/>
      <c r="IH87" s="216"/>
      <c r="II87" s="216"/>
      <c r="IJ87" s="216"/>
      <c r="IK87" s="216"/>
      <c r="IL87" s="228"/>
      <c r="IM87" s="228"/>
    </row>
    <row r="88" spans="1:247" s="208" customFormat="1" ht="30" customHeight="1">
      <c r="A88" s="162">
        <v>616006</v>
      </c>
      <c r="B88" s="164" t="s">
        <v>89</v>
      </c>
      <c r="C88" s="226">
        <v>615</v>
      </c>
      <c r="D88" s="216"/>
      <c r="E88" s="210"/>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c r="GT88" s="216"/>
      <c r="GU88" s="216"/>
      <c r="GV88" s="216"/>
      <c r="GW88" s="216"/>
      <c r="GX88" s="216"/>
      <c r="GY88" s="216"/>
      <c r="GZ88" s="216"/>
      <c r="HA88" s="216"/>
      <c r="HB88" s="216"/>
      <c r="HC88" s="216"/>
      <c r="HD88" s="216"/>
      <c r="HE88" s="216"/>
      <c r="HF88" s="216"/>
      <c r="HG88" s="216"/>
      <c r="HH88" s="216"/>
      <c r="HI88" s="216"/>
      <c r="HJ88" s="216"/>
      <c r="HK88" s="216"/>
      <c r="HL88" s="216"/>
      <c r="HM88" s="216"/>
      <c r="HN88" s="216"/>
      <c r="HO88" s="216"/>
      <c r="HP88" s="216"/>
      <c r="HQ88" s="216"/>
      <c r="HR88" s="216"/>
      <c r="HS88" s="216"/>
      <c r="HT88" s="216"/>
      <c r="HU88" s="216"/>
      <c r="HV88" s="216"/>
      <c r="HW88" s="216"/>
      <c r="HX88" s="216"/>
      <c r="HY88" s="216"/>
      <c r="HZ88" s="216"/>
      <c r="IA88" s="216"/>
      <c r="IB88" s="216"/>
      <c r="IC88" s="216"/>
      <c r="ID88" s="216"/>
      <c r="IE88" s="216"/>
      <c r="IF88" s="216"/>
      <c r="IG88" s="216"/>
      <c r="IH88" s="216"/>
      <c r="II88" s="216"/>
      <c r="IJ88" s="216"/>
      <c r="IK88" s="216"/>
      <c r="IL88" s="228"/>
      <c r="IM88" s="228"/>
    </row>
    <row r="89" spans="1:247" s="208" customFormat="1" ht="30" customHeight="1">
      <c r="A89" s="162">
        <v>616007</v>
      </c>
      <c r="B89" s="164" t="s">
        <v>90</v>
      </c>
      <c r="C89" s="226">
        <v>667</v>
      </c>
      <c r="D89" s="216"/>
      <c r="E89" s="210"/>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16"/>
      <c r="GZ89" s="216"/>
      <c r="HA89" s="216"/>
      <c r="HB89" s="216"/>
      <c r="HC89" s="216"/>
      <c r="HD89" s="216"/>
      <c r="HE89" s="216"/>
      <c r="HF89" s="216"/>
      <c r="HG89" s="216"/>
      <c r="HH89" s="216"/>
      <c r="HI89" s="216"/>
      <c r="HJ89" s="216"/>
      <c r="HK89" s="216"/>
      <c r="HL89" s="216"/>
      <c r="HM89" s="216"/>
      <c r="HN89" s="216"/>
      <c r="HO89" s="216"/>
      <c r="HP89" s="216"/>
      <c r="HQ89" s="216"/>
      <c r="HR89" s="216"/>
      <c r="HS89" s="216"/>
      <c r="HT89" s="216"/>
      <c r="HU89" s="216"/>
      <c r="HV89" s="216"/>
      <c r="HW89" s="216"/>
      <c r="HX89" s="216"/>
      <c r="HY89" s="216"/>
      <c r="HZ89" s="216"/>
      <c r="IA89" s="216"/>
      <c r="IB89" s="216"/>
      <c r="IC89" s="216"/>
      <c r="ID89" s="216"/>
      <c r="IE89" s="216"/>
      <c r="IF89" s="216"/>
      <c r="IG89" s="216"/>
      <c r="IH89" s="216"/>
      <c r="II89" s="216"/>
      <c r="IJ89" s="216"/>
      <c r="IK89" s="216"/>
      <c r="IL89" s="228"/>
      <c r="IM89" s="228"/>
    </row>
    <row r="90" spans="1:247" s="210" customFormat="1" ht="30" customHeight="1">
      <c r="A90" s="165">
        <v>617</v>
      </c>
      <c r="B90" s="163" t="s">
        <v>91</v>
      </c>
      <c r="C90" s="225">
        <v>1815</v>
      </c>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c r="GT90" s="216"/>
      <c r="GU90" s="216"/>
      <c r="GV90" s="216"/>
      <c r="GW90" s="216"/>
      <c r="GX90" s="216"/>
      <c r="GY90" s="216"/>
      <c r="GZ90" s="216"/>
      <c r="HA90" s="216"/>
      <c r="HB90" s="216"/>
      <c r="HC90" s="216"/>
      <c r="HD90" s="216"/>
      <c r="HE90" s="216"/>
      <c r="HF90" s="216"/>
      <c r="HG90" s="216"/>
      <c r="HH90" s="216"/>
      <c r="HI90" s="216"/>
      <c r="HJ90" s="216"/>
      <c r="HK90" s="216"/>
      <c r="HL90" s="216"/>
      <c r="HM90" s="216"/>
      <c r="HN90" s="216"/>
      <c r="HO90" s="216"/>
      <c r="HP90" s="216"/>
      <c r="HQ90" s="216"/>
      <c r="HR90" s="216"/>
      <c r="HS90" s="216"/>
      <c r="HT90" s="216"/>
      <c r="HU90" s="216"/>
      <c r="HV90" s="216"/>
      <c r="HW90" s="216"/>
      <c r="HX90" s="216"/>
      <c r="HY90" s="216"/>
      <c r="HZ90" s="216"/>
      <c r="IA90" s="216"/>
      <c r="IB90" s="216"/>
      <c r="IC90" s="216"/>
      <c r="ID90" s="216"/>
      <c r="IE90" s="216"/>
      <c r="IF90" s="216"/>
      <c r="IG90" s="216"/>
      <c r="IH90" s="216"/>
      <c r="II90" s="216"/>
      <c r="IJ90" s="216"/>
      <c r="IK90" s="216"/>
      <c r="IL90" s="228"/>
      <c r="IM90" s="228"/>
    </row>
    <row r="91" spans="1:247" s="208" customFormat="1" ht="30" customHeight="1">
      <c r="A91" s="162">
        <v>617001</v>
      </c>
      <c r="B91" s="164" t="s">
        <v>92</v>
      </c>
      <c r="C91" s="226">
        <v>57</v>
      </c>
      <c r="D91" s="216"/>
      <c r="E91" s="210"/>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c r="GT91" s="216"/>
      <c r="GU91" s="216"/>
      <c r="GV91" s="216"/>
      <c r="GW91" s="216"/>
      <c r="GX91" s="216"/>
      <c r="GY91" s="216"/>
      <c r="GZ91" s="216"/>
      <c r="HA91" s="216"/>
      <c r="HB91" s="216"/>
      <c r="HC91" s="216"/>
      <c r="HD91" s="216"/>
      <c r="HE91" s="216"/>
      <c r="HF91" s="216"/>
      <c r="HG91" s="216"/>
      <c r="HH91" s="216"/>
      <c r="HI91" s="216"/>
      <c r="HJ91" s="216"/>
      <c r="HK91" s="216"/>
      <c r="HL91" s="216"/>
      <c r="HM91" s="216"/>
      <c r="HN91" s="216"/>
      <c r="HO91" s="216"/>
      <c r="HP91" s="216"/>
      <c r="HQ91" s="216"/>
      <c r="HR91" s="216"/>
      <c r="HS91" s="216"/>
      <c r="HT91" s="216"/>
      <c r="HU91" s="216"/>
      <c r="HV91" s="216"/>
      <c r="HW91" s="216"/>
      <c r="HX91" s="216"/>
      <c r="HY91" s="216"/>
      <c r="HZ91" s="216"/>
      <c r="IA91" s="216"/>
      <c r="IB91" s="216"/>
      <c r="IC91" s="216"/>
      <c r="ID91" s="216"/>
      <c r="IE91" s="216"/>
      <c r="IF91" s="216"/>
      <c r="IG91" s="216"/>
      <c r="IH91" s="216"/>
      <c r="II91" s="216"/>
      <c r="IJ91" s="216"/>
      <c r="IK91" s="216"/>
      <c r="IL91" s="228"/>
      <c r="IM91" s="228"/>
    </row>
    <row r="92" spans="1:247" s="208" customFormat="1" ht="30" customHeight="1">
      <c r="A92" s="162">
        <v>617002</v>
      </c>
      <c r="B92" s="164" t="s">
        <v>93</v>
      </c>
      <c r="C92" s="226">
        <v>578</v>
      </c>
      <c r="D92" s="216"/>
      <c r="E92" s="210"/>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c r="GT92" s="216"/>
      <c r="GU92" s="216"/>
      <c r="GV92" s="216"/>
      <c r="GW92" s="216"/>
      <c r="GX92" s="216"/>
      <c r="GY92" s="216"/>
      <c r="GZ92" s="216"/>
      <c r="HA92" s="216"/>
      <c r="HB92" s="216"/>
      <c r="HC92" s="216"/>
      <c r="HD92" s="216"/>
      <c r="HE92" s="216"/>
      <c r="HF92" s="216"/>
      <c r="HG92" s="216"/>
      <c r="HH92" s="216"/>
      <c r="HI92" s="216"/>
      <c r="HJ92" s="216"/>
      <c r="HK92" s="216"/>
      <c r="HL92" s="216"/>
      <c r="HM92" s="216"/>
      <c r="HN92" s="216"/>
      <c r="HO92" s="216"/>
      <c r="HP92" s="216"/>
      <c r="HQ92" s="216"/>
      <c r="HR92" s="216"/>
      <c r="HS92" s="216"/>
      <c r="HT92" s="216"/>
      <c r="HU92" s="216"/>
      <c r="HV92" s="216"/>
      <c r="HW92" s="216"/>
      <c r="HX92" s="216"/>
      <c r="HY92" s="216"/>
      <c r="HZ92" s="216"/>
      <c r="IA92" s="216"/>
      <c r="IB92" s="216"/>
      <c r="IC92" s="216"/>
      <c r="ID92" s="216"/>
      <c r="IE92" s="216"/>
      <c r="IF92" s="216"/>
      <c r="IG92" s="216"/>
      <c r="IH92" s="216"/>
      <c r="II92" s="216"/>
      <c r="IJ92" s="216"/>
      <c r="IK92" s="216"/>
      <c r="IL92" s="228"/>
      <c r="IM92" s="228"/>
    </row>
    <row r="93" spans="1:247" s="208" customFormat="1" ht="30" customHeight="1">
      <c r="A93" s="162">
        <v>617003</v>
      </c>
      <c r="B93" s="164" t="s">
        <v>94</v>
      </c>
      <c r="C93" s="226">
        <v>36</v>
      </c>
      <c r="D93" s="216"/>
      <c r="E93" s="210"/>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16"/>
      <c r="GY93" s="216"/>
      <c r="GZ93" s="216"/>
      <c r="HA93" s="216"/>
      <c r="HB93" s="216"/>
      <c r="HC93" s="216"/>
      <c r="HD93" s="216"/>
      <c r="HE93" s="216"/>
      <c r="HF93" s="216"/>
      <c r="HG93" s="216"/>
      <c r="HH93" s="216"/>
      <c r="HI93" s="216"/>
      <c r="HJ93" s="216"/>
      <c r="HK93" s="216"/>
      <c r="HL93" s="216"/>
      <c r="HM93" s="216"/>
      <c r="HN93" s="216"/>
      <c r="HO93" s="216"/>
      <c r="HP93" s="216"/>
      <c r="HQ93" s="216"/>
      <c r="HR93" s="216"/>
      <c r="HS93" s="216"/>
      <c r="HT93" s="216"/>
      <c r="HU93" s="216"/>
      <c r="HV93" s="216"/>
      <c r="HW93" s="216"/>
      <c r="HX93" s="216"/>
      <c r="HY93" s="216"/>
      <c r="HZ93" s="216"/>
      <c r="IA93" s="216"/>
      <c r="IB93" s="216"/>
      <c r="IC93" s="216"/>
      <c r="ID93" s="216"/>
      <c r="IE93" s="216"/>
      <c r="IF93" s="216"/>
      <c r="IG93" s="216"/>
      <c r="IH93" s="216"/>
      <c r="II93" s="216"/>
      <c r="IJ93" s="216"/>
      <c r="IK93" s="216"/>
      <c r="IL93" s="228"/>
      <c r="IM93" s="228"/>
    </row>
    <row r="94" spans="1:247" s="208" customFormat="1" ht="30" customHeight="1">
      <c r="A94" s="162">
        <v>617004</v>
      </c>
      <c r="B94" s="164" t="s">
        <v>95</v>
      </c>
      <c r="C94" s="226">
        <v>178</v>
      </c>
      <c r="D94" s="216"/>
      <c r="E94" s="210"/>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c r="GT94" s="216"/>
      <c r="GU94" s="216"/>
      <c r="GV94" s="216"/>
      <c r="GW94" s="216"/>
      <c r="GX94" s="216"/>
      <c r="GY94" s="216"/>
      <c r="GZ94" s="216"/>
      <c r="HA94" s="216"/>
      <c r="HB94" s="216"/>
      <c r="HC94" s="216"/>
      <c r="HD94" s="216"/>
      <c r="HE94" s="216"/>
      <c r="HF94" s="216"/>
      <c r="HG94" s="216"/>
      <c r="HH94" s="216"/>
      <c r="HI94" s="216"/>
      <c r="HJ94" s="216"/>
      <c r="HK94" s="216"/>
      <c r="HL94" s="216"/>
      <c r="HM94" s="216"/>
      <c r="HN94" s="216"/>
      <c r="HO94" s="216"/>
      <c r="HP94" s="216"/>
      <c r="HQ94" s="216"/>
      <c r="HR94" s="216"/>
      <c r="HS94" s="216"/>
      <c r="HT94" s="216"/>
      <c r="HU94" s="216"/>
      <c r="HV94" s="216"/>
      <c r="HW94" s="216"/>
      <c r="HX94" s="216"/>
      <c r="HY94" s="216"/>
      <c r="HZ94" s="216"/>
      <c r="IA94" s="216"/>
      <c r="IB94" s="216"/>
      <c r="IC94" s="216"/>
      <c r="ID94" s="216"/>
      <c r="IE94" s="216"/>
      <c r="IF94" s="216"/>
      <c r="IG94" s="216"/>
      <c r="IH94" s="216"/>
      <c r="II94" s="216"/>
      <c r="IJ94" s="216"/>
      <c r="IK94" s="216"/>
      <c r="IL94" s="228"/>
      <c r="IM94" s="228"/>
    </row>
    <row r="95" spans="1:247" s="208" customFormat="1" ht="30" customHeight="1">
      <c r="A95" s="162">
        <v>617005</v>
      </c>
      <c r="B95" s="164" t="s">
        <v>96</v>
      </c>
      <c r="C95" s="226">
        <v>235</v>
      </c>
      <c r="D95" s="216"/>
      <c r="E95" s="210"/>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c r="GT95" s="216"/>
      <c r="GU95" s="216"/>
      <c r="GV95" s="216"/>
      <c r="GW95" s="216"/>
      <c r="GX95" s="216"/>
      <c r="GY95" s="216"/>
      <c r="GZ95" s="216"/>
      <c r="HA95" s="216"/>
      <c r="HB95" s="216"/>
      <c r="HC95" s="216"/>
      <c r="HD95" s="216"/>
      <c r="HE95" s="216"/>
      <c r="HF95" s="216"/>
      <c r="HG95" s="216"/>
      <c r="HH95" s="216"/>
      <c r="HI95" s="216"/>
      <c r="HJ95" s="216"/>
      <c r="HK95" s="216"/>
      <c r="HL95" s="216"/>
      <c r="HM95" s="216"/>
      <c r="HN95" s="216"/>
      <c r="HO95" s="216"/>
      <c r="HP95" s="216"/>
      <c r="HQ95" s="216"/>
      <c r="HR95" s="216"/>
      <c r="HS95" s="216"/>
      <c r="HT95" s="216"/>
      <c r="HU95" s="216"/>
      <c r="HV95" s="216"/>
      <c r="HW95" s="216"/>
      <c r="HX95" s="216"/>
      <c r="HY95" s="216"/>
      <c r="HZ95" s="216"/>
      <c r="IA95" s="216"/>
      <c r="IB95" s="216"/>
      <c r="IC95" s="216"/>
      <c r="ID95" s="216"/>
      <c r="IE95" s="216"/>
      <c r="IF95" s="216"/>
      <c r="IG95" s="216"/>
      <c r="IH95" s="216"/>
      <c r="II95" s="216"/>
      <c r="IJ95" s="216"/>
      <c r="IK95" s="216"/>
      <c r="IL95" s="228"/>
      <c r="IM95" s="228"/>
    </row>
    <row r="96" spans="1:247" s="208" customFormat="1" ht="30" customHeight="1">
      <c r="A96" s="162">
        <v>617006</v>
      </c>
      <c r="B96" s="164" t="s">
        <v>97</v>
      </c>
      <c r="C96" s="226">
        <v>119</v>
      </c>
      <c r="D96" s="216"/>
      <c r="E96" s="210"/>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c r="GT96" s="216"/>
      <c r="GU96" s="216"/>
      <c r="GV96" s="216"/>
      <c r="GW96" s="216"/>
      <c r="GX96" s="216"/>
      <c r="GY96" s="216"/>
      <c r="GZ96" s="216"/>
      <c r="HA96" s="216"/>
      <c r="HB96" s="216"/>
      <c r="HC96" s="216"/>
      <c r="HD96" s="216"/>
      <c r="HE96" s="216"/>
      <c r="HF96" s="216"/>
      <c r="HG96" s="216"/>
      <c r="HH96" s="216"/>
      <c r="HI96" s="216"/>
      <c r="HJ96" s="216"/>
      <c r="HK96" s="216"/>
      <c r="HL96" s="216"/>
      <c r="HM96" s="216"/>
      <c r="HN96" s="216"/>
      <c r="HO96" s="216"/>
      <c r="HP96" s="216"/>
      <c r="HQ96" s="216"/>
      <c r="HR96" s="216"/>
      <c r="HS96" s="216"/>
      <c r="HT96" s="216"/>
      <c r="HU96" s="216"/>
      <c r="HV96" s="216"/>
      <c r="HW96" s="216"/>
      <c r="HX96" s="216"/>
      <c r="HY96" s="216"/>
      <c r="HZ96" s="216"/>
      <c r="IA96" s="216"/>
      <c r="IB96" s="216"/>
      <c r="IC96" s="216"/>
      <c r="ID96" s="216"/>
      <c r="IE96" s="216"/>
      <c r="IF96" s="216"/>
      <c r="IG96" s="216"/>
      <c r="IH96" s="216"/>
      <c r="II96" s="216"/>
      <c r="IJ96" s="216"/>
      <c r="IK96" s="216"/>
      <c r="IL96" s="228"/>
      <c r="IM96" s="228"/>
    </row>
    <row r="97" spans="1:247" s="208" customFormat="1" ht="30" customHeight="1">
      <c r="A97" s="162">
        <v>617007</v>
      </c>
      <c r="B97" s="164" t="s">
        <v>98</v>
      </c>
      <c r="C97" s="226">
        <v>114</v>
      </c>
      <c r="D97" s="216"/>
      <c r="E97" s="210"/>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16"/>
      <c r="GY97" s="216"/>
      <c r="GZ97" s="216"/>
      <c r="HA97" s="216"/>
      <c r="HB97" s="216"/>
      <c r="HC97" s="216"/>
      <c r="HD97" s="216"/>
      <c r="HE97" s="216"/>
      <c r="HF97" s="216"/>
      <c r="HG97" s="216"/>
      <c r="HH97" s="216"/>
      <c r="HI97" s="216"/>
      <c r="HJ97" s="216"/>
      <c r="HK97" s="216"/>
      <c r="HL97" s="216"/>
      <c r="HM97" s="216"/>
      <c r="HN97" s="216"/>
      <c r="HO97" s="216"/>
      <c r="HP97" s="216"/>
      <c r="HQ97" s="216"/>
      <c r="HR97" s="216"/>
      <c r="HS97" s="216"/>
      <c r="HT97" s="216"/>
      <c r="HU97" s="216"/>
      <c r="HV97" s="216"/>
      <c r="HW97" s="216"/>
      <c r="HX97" s="216"/>
      <c r="HY97" s="216"/>
      <c r="HZ97" s="216"/>
      <c r="IA97" s="216"/>
      <c r="IB97" s="216"/>
      <c r="IC97" s="216"/>
      <c r="ID97" s="216"/>
      <c r="IE97" s="216"/>
      <c r="IF97" s="216"/>
      <c r="IG97" s="216"/>
      <c r="IH97" s="216"/>
      <c r="II97" s="216"/>
      <c r="IJ97" s="216"/>
      <c r="IK97" s="216"/>
      <c r="IL97" s="228"/>
      <c r="IM97" s="228"/>
    </row>
    <row r="98" spans="1:247" s="208" customFormat="1" ht="30" customHeight="1">
      <c r="A98" s="162">
        <v>617008</v>
      </c>
      <c r="B98" s="164" t="s">
        <v>99</v>
      </c>
      <c r="C98" s="226">
        <v>90</v>
      </c>
      <c r="D98" s="216"/>
      <c r="E98" s="210"/>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c r="GT98" s="216"/>
      <c r="GU98" s="216"/>
      <c r="GV98" s="216"/>
      <c r="GW98" s="216"/>
      <c r="GX98" s="216"/>
      <c r="GY98" s="216"/>
      <c r="GZ98" s="216"/>
      <c r="HA98" s="216"/>
      <c r="HB98" s="216"/>
      <c r="HC98" s="216"/>
      <c r="HD98" s="216"/>
      <c r="HE98" s="216"/>
      <c r="HF98" s="216"/>
      <c r="HG98" s="216"/>
      <c r="HH98" s="216"/>
      <c r="HI98" s="216"/>
      <c r="HJ98" s="216"/>
      <c r="HK98" s="216"/>
      <c r="HL98" s="216"/>
      <c r="HM98" s="216"/>
      <c r="HN98" s="216"/>
      <c r="HO98" s="216"/>
      <c r="HP98" s="216"/>
      <c r="HQ98" s="216"/>
      <c r="HR98" s="216"/>
      <c r="HS98" s="216"/>
      <c r="HT98" s="216"/>
      <c r="HU98" s="216"/>
      <c r="HV98" s="216"/>
      <c r="HW98" s="216"/>
      <c r="HX98" s="216"/>
      <c r="HY98" s="216"/>
      <c r="HZ98" s="216"/>
      <c r="IA98" s="216"/>
      <c r="IB98" s="216"/>
      <c r="IC98" s="216"/>
      <c r="ID98" s="216"/>
      <c r="IE98" s="216"/>
      <c r="IF98" s="216"/>
      <c r="IG98" s="216"/>
      <c r="IH98" s="216"/>
      <c r="II98" s="216"/>
      <c r="IJ98" s="216"/>
      <c r="IK98" s="216"/>
      <c r="IL98" s="228"/>
      <c r="IM98" s="228"/>
    </row>
    <row r="99" spans="1:247" s="208" customFormat="1" ht="30" customHeight="1">
      <c r="A99" s="162">
        <v>617009</v>
      </c>
      <c r="B99" s="164" t="s">
        <v>100</v>
      </c>
      <c r="C99" s="226">
        <v>408</v>
      </c>
      <c r="D99" s="216"/>
      <c r="E99" s="210"/>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c r="GT99" s="216"/>
      <c r="GU99" s="216"/>
      <c r="GV99" s="216"/>
      <c r="GW99" s="216"/>
      <c r="GX99" s="216"/>
      <c r="GY99" s="216"/>
      <c r="GZ99" s="216"/>
      <c r="HA99" s="216"/>
      <c r="HB99" s="216"/>
      <c r="HC99" s="216"/>
      <c r="HD99" s="216"/>
      <c r="HE99" s="216"/>
      <c r="HF99" s="216"/>
      <c r="HG99" s="216"/>
      <c r="HH99" s="216"/>
      <c r="HI99" s="216"/>
      <c r="HJ99" s="216"/>
      <c r="HK99" s="216"/>
      <c r="HL99" s="216"/>
      <c r="HM99" s="216"/>
      <c r="HN99" s="216"/>
      <c r="HO99" s="216"/>
      <c r="HP99" s="216"/>
      <c r="HQ99" s="216"/>
      <c r="HR99" s="216"/>
      <c r="HS99" s="216"/>
      <c r="HT99" s="216"/>
      <c r="HU99" s="216"/>
      <c r="HV99" s="216"/>
      <c r="HW99" s="216"/>
      <c r="HX99" s="216"/>
      <c r="HY99" s="216"/>
      <c r="HZ99" s="216"/>
      <c r="IA99" s="216"/>
      <c r="IB99" s="216"/>
      <c r="IC99" s="216"/>
      <c r="ID99" s="216"/>
      <c r="IE99" s="216"/>
      <c r="IF99" s="216"/>
      <c r="IG99" s="216"/>
      <c r="IH99" s="216"/>
      <c r="II99" s="216"/>
      <c r="IJ99" s="216"/>
      <c r="IK99" s="216"/>
      <c r="IL99" s="228"/>
      <c r="IM99" s="228"/>
    </row>
    <row r="100" spans="1:247" s="210" customFormat="1" ht="30" customHeight="1">
      <c r="A100" s="165">
        <v>618</v>
      </c>
      <c r="B100" s="163" t="s">
        <v>101</v>
      </c>
      <c r="C100" s="225">
        <v>1696</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c r="FD100" s="216"/>
      <c r="FE100" s="216"/>
      <c r="FF100" s="216"/>
      <c r="FG100" s="216"/>
      <c r="FH100" s="216"/>
      <c r="FI100" s="216"/>
      <c r="FJ100" s="216"/>
      <c r="FK100" s="216"/>
      <c r="FL100" s="216"/>
      <c r="FM100" s="216"/>
      <c r="FN100" s="216"/>
      <c r="FO100" s="216"/>
      <c r="FP100" s="216"/>
      <c r="FQ100" s="216"/>
      <c r="FR100" s="216"/>
      <c r="FS100" s="216"/>
      <c r="FT100" s="216"/>
      <c r="FU100" s="216"/>
      <c r="FV100" s="216"/>
      <c r="FW100" s="216"/>
      <c r="FX100" s="216"/>
      <c r="FY100" s="216"/>
      <c r="FZ100" s="216"/>
      <c r="GA100" s="216"/>
      <c r="GB100" s="216"/>
      <c r="GC100" s="216"/>
      <c r="GD100" s="216"/>
      <c r="GE100" s="216"/>
      <c r="GF100" s="216"/>
      <c r="GG100" s="216"/>
      <c r="GH100" s="216"/>
      <c r="GI100" s="216"/>
      <c r="GJ100" s="216"/>
      <c r="GK100" s="216"/>
      <c r="GL100" s="216"/>
      <c r="GM100" s="216"/>
      <c r="GN100" s="216"/>
      <c r="GO100" s="216"/>
      <c r="GP100" s="216"/>
      <c r="GQ100" s="216"/>
      <c r="GR100" s="216"/>
      <c r="GS100" s="216"/>
      <c r="GT100" s="216"/>
      <c r="GU100" s="216"/>
      <c r="GV100" s="216"/>
      <c r="GW100" s="216"/>
      <c r="GX100" s="216"/>
      <c r="GY100" s="216"/>
      <c r="GZ100" s="216"/>
      <c r="HA100" s="216"/>
      <c r="HB100" s="216"/>
      <c r="HC100" s="216"/>
      <c r="HD100" s="216"/>
      <c r="HE100" s="216"/>
      <c r="HF100" s="216"/>
      <c r="HG100" s="216"/>
      <c r="HH100" s="216"/>
      <c r="HI100" s="216"/>
      <c r="HJ100" s="216"/>
      <c r="HK100" s="216"/>
      <c r="HL100" s="216"/>
      <c r="HM100" s="216"/>
      <c r="HN100" s="216"/>
      <c r="HO100" s="216"/>
      <c r="HP100" s="216"/>
      <c r="HQ100" s="216"/>
      <c r="HR100" s="216"/>
      <c r="HS100" s="216"/>
      <c r="HT100" s="216"/>
      <c r="HU100" s="216"/>
      <c r="HV100" s="216"/>
      <c r="HW100" s="216"/>
      <c r="HX100" s="216"/>
      <c r="HY100" s="216"/>
      <c r="HZ100" s="216"/>
      <c r="IA100" s="216"/>
      <c r="IB100" s="216"/>
      <c r="IC100" s="216"/>
      <c r="ID100" s="216"/>
      <c r="IE100" s="216"/>
      <c r="IF100" s="216"/>
      <c r="IG100" s="216"/>
      <c r="IH100" s="216"/>
      <c r="II100" s="216"/>
      <c r="IJ100" s="216"/>
      <c r="IK100" s="216"/>
      <c r="IL100" s="228"/>
      <c r="IM100" s="228"/>
    </row>
    <row r="101" spans="1:247" s="208" customFormat="1" ht="30" customHeight="1">
      <c r="A101" s="162">
        <v>618001</v>
      </c>
      <c r="B101" s="164" t="s">
        <v>102</v>
      </c>
      <c r="C101" s="226">
        <v>12</v>
      </c>
      <c r="D101" s="216"/>
      <c r="E101" s="210"/>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16"/>
      <c r="GY101" s="216"/>
      <c r="GZ101" s="216"/>
      <c r="HA101" s="216"/>
      <c r="HB101" s="216"/>
      <c r="HC101" s="216"/>
      <c r="HD101" s="216"/>
      <c r="HE101" s="216"/>
      <c r="HF101" s="216"/>
      <c r="HG101" s="216"/>
      <c r="HH101" s="216"/>
      <c r="HI101" s="216"/>
      <c r="HJ101" s="216"/>
      <c r="HK101" s="216"/>
      <c r="HL101" s="216"/>
      <c r="HM101" s="216"/>
      <c r="HN101" s="216"/>
      <c r="HO101" s="216"/>
      <c r="HP101" s="216"/>
      <c r="HQ101" s="216"/>
      <c r="HR101" s="216"/>
      <c r="HS101" s="216"/>
      <c r="HT101" s="216"/>
      <c r="HU101" s="216"/>
      <c r="HV101" s="216"/>
      <c r="HW101" s="216"/>
      <c r="HX101" s="216"/>
      <c r="HY101" s="216"/>
      <c r="HZ101" s="216"/>
      <c r="IA101" s="216"/>
      <c r="IB101" s="216"/>
      <c r="IC101" s="216"/>
      <c r="ID101" s="216"/>
      <c r="IE101" s="216"/>
      <c r="IF101" s="216"/>
      <c r="IG101" s="216"/>
      <c r="IH101" s="216"/>
      <c r="II101" s="216"/>
      <c r="IJ101" s="216"/>
      <c r="IK101" s="216"/>
      <c r="IL101" s="228"/>
      <c r="IM101" s="228"/>
    </row>
    <row r="102" spans="1:247" s="208" customFormat="1" ht="30" customHeight="1">
      <c r="A102" s="162">
        <v>618002</v>
      </c>
      <c r="B102" s="164" t="s">
        <v>103</v>
      </c>
      <c r="C102" s="226">
        <v>531</v>
      </c>
      <c r="D102" s="216"/>
      <c r="E102" s="210"/>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c r="CF102" s="216"/>
      <c r="CG102" s="216"/>
      <c r="CH102" s="216"/>
      <c r="CI102" s="216"/>
      <c r="CJ102" s="216"/>
      <c r="CK102" s="216"/>
      <c r="CL102" s="216"/>
      <c r="CM102" s="216"/>
      <c r="CN102" s="216"/>
      <c r="CO102" s="216"/>
      <c r="CP102" s="216"/>
      <c r="CQ102" s="216"/>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c r="DW102" s="216"/>
      <c r="DX102" s="216"/>
      <c r="DY102" s="216"/>
      <c r="DZ102" s="216"/>
      <c r="EA102" s="216"/>
      <c r="EB102" s="216"/>
      <c r="EC102" s="216"/>
      <c r="ED102" s="216"/>
      <c r="EE102" s="216"/>
      <c r="EF102" s="216"/>
      <c r="EG102" s="216"/>
      <c r="EH102" s="216"/>
      <c r="EI102" s="216"/>
      <c r="EJ102" s="216"/>
      <c r="EK102" s="216"/>
      <c r="EL102" s="216"/>
      <c r="EM102" s="216"/>
      <c r="EN102" s="216"/>
      <c r="EO102" s="216"/>
      <c r="EP102" s="216"/>
      <c r="EQ102" s="216"/>
      <c r="ER102" s="216"/>
      <c r="ES102" s="216"/>
      <c r="ET102" s="216"/>
      <c r="EU102" s="216"/>
      <c r="EV102" s="216"/>
      <c r="EW102" s="216"/>
      <c r="EX102" s="216"/>
      <c r="EY102" s="216"/>
      <c r="EZ102" s="216"/>
      <c r="FA102" s="216"/>
      <c r="FB102" s="216"/>
      <c r="FC102" s="216"/>
      <c r="FD102" s="216"/>
      <c r="FE102" s="216"/>
      <c r="FF102" s="216"/>
      <c r="FG102" s="216"/>
      <c r="FH102" s="216"/>
      <c r="FI102" s="216"/>
      <c r="FJ102" s="216"/>
      <c r="FK102" s="216"/>
      <c r="FL102" s="216"/>
      <c r="FM102" s="216"/>
      <c r="FN102" s="216"/>
      <c r="FO102" s="216"/>
      <c r="FP102" s="216"/>
      <c r="FQ102" s="216"/>
      <c r="FR102" s="216"/>
      <c r="FS102" s="216"/>
      <c r="FT102" s="216"/>
      <c r="FU102" s="216"/>
      <c r="FV102" s="216"/>
      <c r="FW102" s="216"/>
      <c r="FX102" s="216"/>
      <c r="FY102" s="216"/>
      <c r="FZ102" s="216"/>
      <c r="GA102" s="216"/>
      <c r="GB102" s="216"/>
      <c r="GC102" s="216"/>
      <c r="GD102" s="216"/>
      <c r="GE102" s="216"/>
      <c r="GF102" s="216"/>
      <c r="GG102" s="216"/>
      <c r="GH102" s="216"/>
      <c r="GI102" s="216"/>
      <c r="GJ102" s="216"/>
      <c r="GK102" s="216"/>
      <c r="GL102" s="216"/>
      <c r="GM102" s="216"/>
      <c r="GN102" s="216"/>
      <c r="GO102" s="216"/>
      <c r="GP102" s="216"/>
      <c r="GQ102" s="216"/>
      <c r="GR102" s="216"/>
      <c r="GS102" s="216"/>
      <c r="GT102" s="216"/>
      <c r="GU102" s="216"/>
      <c r="GV102" s="216"/>
      <c r="GW102" s="216"/>
      <c r="GX102" s="216"/>
      <c r="GY102" s="216"/>
      <c r="GZ102" s="216"/>
      <c r="HA102" s="216"/>
      <c r="HB102" s="216"/>
      <c r="HC102" s="216"/>
      <c r="HD102" s="216"/>
      <c r="HE102" s="216"/>
      <c r="HF102" s="216"/>
      <c r="HG102" s="216"/>
      <c r="HH102" s="216"/>
      <c r="HI102" s="216"/>
      <c r="HJ102" s="216"/>
      <c r="HK102" s="216"/>
      <c r="HL102" s="216"/>
      <c r="HM102" s="216"/>
      <c r="HN102" s="216"/>
      <c r="HO102" s="216"/>
      <c r="HP102" s="216"/>
      <c r="HQ102" s="216"/>
      <c r="HR102" s="216"/>
      <c r="HS102" s="216"/>
      <c r="HT102" s="216"/>
      <c r="HU102" s="216"/>
      <c r="HV102" s="216"/>
      <c r="HW102" s="216"/>
      <c r="HX102" s="216"/>
      <c r="HY102" s="216"/>
      <c r="HZ102" s="216"/>
      <c r="IA102" s="216"/>
      <c r="IB102" s="216"/>
      <c r="IC102" s="216"/>
      <c r="ID102" s="216"/>
      <c r="IE102" s="216"/>
      <c r="IF102" s="216"/>
      <c r="IG102" s="216"/>
      <c r="IH102" s="216"/>
      <c r="II102" s="216"/>
      <c r="IJ102" s="216"/>
      <c r="IK102" s="216"/>
      <c r="IL102" s="228"/>
      <c r="IM102" s="228"/>
    </row>
    <row r="103" spans="1:247" s="208" customFormat="1" ht="30" customHeight="1">
      <c r="A103" s="162">
        <v>618003</v>
      </c>
      <c r="B103" s="164" t="s">
        <v>104</v>
      </c>
      <c r="C103" s="226">
        <v>222</v>
      </c>
      <c r="D103" s="216"/>
      <c r="E103" s="210"/>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c r="FD103" s="216"/>
      <c r="FE103" s="216"/>
      <c r="FF103" s="216"/>
      <c r="FG103" s="216"/>
      <c r="FH103" s="216"/>
      <c r="FI103" s="216"/>
      <c r="FJ103" s="216"/>
      <c r="FK103" s="216"/>
      <c r="FL103" s="216"/>
      <c r="FM103" s="216"/>
      <c r="FN103" s="216"/>
      <c r="FO103" s="216"/>
      <c r="FP103" s="216"/>
      <c r="FQ103" s="216"/>
      <c r="FR103" s="216"/>
      <c r="FS103" s="216"/>
      <c r="FT103" s="216"/>
      <c r="FU103" s="216"/>
      <c r="FV103" s="216"/>
      <c r="FW103" s="216"/>
      <c r="FX103" s="216"/>
      <c r="FY103" s="216"/>
      <c r="FZ103" s="216"/>
      <c r="GA103" s="216"/>
      <c r="GB103" s="216"/>
      <c r="GC103" s="216"/>
      <c r="GD103" s="216"/>
      <c r="GE103" s="216"/>
      <c r="GF103" s="216"/>
      <c r="GG103" s="216"/>
      <c r="GH103" s="216"/>
      <c r="GI103" s="216"/>
      <c r="GJ103" s="216"/>
      <c r="GK103" s="216"/>
      <c r="GL103" s="216"/>
      <c r="GM103" s="216"/>
      <c r="GN103" s="216"/>
      <c r="GO103" s="216"/>
      <c r="GP103" s="216"/>
      <c r="GQ103" s="216"/>
      <c r="GR103" s="216"/>
      <c r="GS103" s="216"/>
      <c r="GT103" s="216"/>
      <c r="GU103" s="216"/>
      <c r="GV103" s="216"/>
      <c r="GW103" s="216"/>
      <c r="GX103" s="216"/>
      <c r="GY103" s="216"/>
      <c r="GZ103" s="216"/>
      <c r="HA103" s="216"/>
      <c r="HB103" s="216"/>
      <c r="HC103" s="216"/>
      <c r="HD103" s="216"/>
      <c r="HE103" s="216"/>
      <c r="HF103" s="216"/>
      <c r="HG103" s="216"/>
      <c r="HH103" s="216"/>
      <c r="HI103" s="216"/>
      <c r="HJ103" s="216"/>
      <c r="HK103" s="216"/>
      <c r="HL103" s="216"/>
      <c r="HM103" s="216"/>
      <c r="HN103" s="216"/>
      <c r="HO103" s="216"/>
      <c r="HP103" s="216"/>
      <c r="HQ103" s="216"/>
      <c r="HR103" s="216"/>
      <c r="HS103" s="216"/>
      <c r="HT103" s="216"/>
      <c r="HU103" s="216"/>
      <c r="HV103" s="216"/>
      <c r="HW103" s="216"/>
      <c r="HX103" s="216"/>
      <c r="HY103" s="216"/>
      <c r="HZ103" s="216"/>
      <c r="IA103" s="216"/>
      <c r="IB103" s="216"/>
      <c r="IC103" s="216"/>
      <c r="ID103" s="216"/>
      <c r="IE103" s="216"/>
      <c r="IF103" s="216"/>
      <c r="IG103" s="216"/>
      <c r="IH103" s="216"/>
      <c r="II103" s="216"/>
      <c r="IJ103" s="216"/>
      <c r="IK103" s="216"/>
      <c r="IL103" s="228"/>
      <c r="IM103" s="228"/>
    </row>
    <row r="104" spans="1:247" s="208" customFormat="1" ht="30" customHeight="1">
      <c r="A104" s="162">
        <v>618004</v>
      </c>
      <c r="B104" s="164" t="s">
        <v>105</v>
      </c>
      <c r="C104" s="226">
        <v>465</v>
      </c>
      <c r="D104" s="216"/>
      <c r="E104" s="210"/>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216"/>
      <c r="BE104" s="216"/>
      <c r="BF104" s="216"/>
      <c r="BG104" s="216"/>
      <c r="BH104" s="216"/>
      <c r="BI104" s="216"/>
      <c r="BJ104" s="216"/>
      <c r="BK104" s="216"/>
      <c r="BL104" s="216"/>
      <c r="BM104" s="216"/>
      <c r="BN104" s="216"/>
      <c r="BO104" s="216"/>
      <c r="BP104" s="216"/>
      <c r="BQ104" s="216"/>
      <c r="BR104" s="216"/>
      <c r="BS104" s="216"/>
      <c r="BT104" s="216"/>
      <c r="BU104" s="216"/>
      <c r="BV104" s="216"/>
      <c r="BW104" s="216"/>
      <c r="BX104" s="216"/>
      <c r="BY104" s="216"/>
      <c r="BZ104" s="216"/>
      <c r="CA104" s="216"/>
      <c r="CB104" s="216"/>
      <c r="CC104" s="216"/>
      <c r="CD104" s="216"/>
      <c r="CE104" s="216"/>
      <c r="CF104" s="216"/>
      <c r="CG104" s="216"/>
      <c r="CH104" s="216"/>
      <c r="CI104" s="216"/>
      <c r="CJ104" s="216"/>
      <c r="CK104" s="216"/>
      <c r="CL104" s="216"/>
      <c r="CM104" s="216"/>
      <c r="CN104" s="216"/>
      <c r="CO104" s="216"/>
      <c r="CP104" s="216"/>
      <c r="CQ104" s="216"/>
      <c r="CR104" s="216"/>
      <c r="CS104" s="216"/>
      <c r="CT104" s="216"/>
      <c r="CU104" s="216"/>
      <c r="CV104" s="216"/>
      <c r="CW104" s="216"/>
      <c r="CX104" s="216"/>
      <c r="CY104" s="216"/>
      <c r="CZ104" s="216"/>
      <c r="DA104" s="216"/>
      <c r="DB104" s="216"/>
      <c r="DC104" s="216"/>
      <c r="DD104" s="216"/>
      <c r="DE104" s="216"/>
      <c r="DF104" s="216"/>
      <c r="DG104" s="216"/>
      <c r="DH104" s="216"/>
      <c r="DI104" s="216"/>
      <c r="DJ104" s="216"/>
      <c r="DK104" s="216"/>
      <c r="DL104" s="216"/>
      <c r="DM104" s="216"/>
      <c r="DN104" s="216"/>
      <c r="DO104" s="216"/>
      <c r="DP104" s="216"/>
      <c r="DQ104" s="216"/>
      <c r="DR104" s="216"/>
      <c r="DS104" s="216"/>
      <c r="DT104" s="216"/>
      <c r="DU104" s="216"/>
      <c r="DV104" s="216"/>
      <c r="DW104" s="216"/>
      <c r="DX104" s="216"/>
      <c r="DY104" s="216"/>
      <c r="DZ104" s="216"/>
      <c r="EA104" s="216"/>
      <c r="EB104" s="216"/>
      <c r="EC104" s="216"/>
      <c r="ED104" s="216"/>
      <c r="EE104" s="216"/>
      <c r="EF104" s="216"/>
      <c r="EG104" s="216"/>
      <c r="EH104" s="216"/>
      <c r="EI104" s="216"/>
      <c r="EJ104" s="216"/>
      <c r="EK104" s="216"/>
      <c r="EL104" s="216"/>
      <c r="EM104" s="216"/>
      <c r="EN104" s="216"/>
      <c r="EO104" s="216"/>
      <c r="EP104" s="216"/>
      <c r="EQ104" s="216"/>
      <c r="ER104" s="216"/>
      <c r="ES104" s="216"/>
      <c r="ET104" s="216"/>
      <c r="EU104" s="216"/>
      <c r="EV104" s="216"/>
      <c r="EW104" s="216"/>
      <c r="EX104" s="216"/>
      <c r="EY104" s="216"/>
      <c r="EZ104" s="216"/>
      <c r="FA104" s="216"/>
      <c r="FB104" s="216"/>
      <c r="FC104" s="216"/>
      <c r="FD104" s="216"/>
      <c r="FE104" s="216"/>
      <c r="FF104" s="216"/>
      <c r="FG104" s="216"/>
      <c r="FH104" s="216"/>
      <c r="FI104" s="216"/>
      <c r="FJ104" s="216"/>
      <c r="FK104" s="216"/>
      <c r="FL104" s="216"/>
      <c r="FM104" s="216"/>
      <c r="FN104" s="216"/>
      <c r="FO104" s="216"/>
      <c r="FP104" s="216"/>
      <c r="FQ104" s="216"/>
      <c r="FR104" s="216"/>
      <c r="FS104" s="216"/>
      <c r="FT104" s="216"/>
      <c r="FU104" s="216"/>
      <c r="FV104" s="216"/>
      <c r="FW104" s="216"/>
      <c r="FX104" s="216"/>
      <c r="FY104" s="216"/>
      <c r="FZ104" s="216"/>
      <c r="GA104" s="216"/>
      <c r="GB104" s="216"/>
      <c r="GC104" s="216"/>
      <c r="GD104" s="216"/>
      <c r="GE104" s="216"/>
      <c r="GF104" s="216"/>
      <c r="GG104" s="216"/>
      <c r="GH104" s="216"/>
      <c r="GI104" s="216"/>
      <c r="GJ104" s="216"/>
      <c r="GK104" s="216"/>
      <c r="GL104" s="216"/>
      <c r="GM104" s="216"/>
      <c r="GN104" s="216"/>
      <c r="GO104" s="216"/>
      <c r="GP104" s="216"/>
      <c r="GQ104" s="216"/>
      <c r="GR104" s="216"/>
      <c r="GS104" s="216"/>
      <c r="GT104" s="216"/>
      <c r="GU104" s="216"/>
      <c r="GV104" s="216"/>
      <c r="GW104" s="216"/>
      <c r="GX104" s="216"/>
      <c r="GY104" s="216"/>
      <c r="GZ104" s="216"/>
      <c r="HA104" s="216"/>
      <c r="HB104" s="216"/>
      <c r="HC104" s="216"/>
      <c r="HD104" s="216"/>
      <c r="HE104" s="216"/>
      <c r="HF104" s="216"/>
      <c r="HG104" s="216"/>
      <c r="HH104" s="216"/>
      <c r="HI104" s="216"/>
      <c r="HJ104" s="216"/>
      <c r="HK104" s="216"/>
      <c r="HL104" s="216"/>
      <c r="HM104" s="216"/>
      <c r="HN104" s="216"/>
      <c r="HO104" s="216"/>
      <c r="HP104" s="216"/>
      <c r="HQ104" s="216"/>
      <c r="HR104" s="216"/>
      <c r="HS104" s="216"/>
      <c r="HT104" s="216"/>
      <c r="HU104" s="216"/>
      <c r="HV104" s="216"/>
      <c r="HW104" s="216"/>
      <c r="HX104" s="216"/>
      <c r="HY104" s="216"/>
      <c r="HZ104" s="216"/>
      <c r="IA104" s="216"/>
      <c r="IB104" s="216"/>
      <c r="IC104" s="216"/>
      <c r="ID104" s="216"/>
      <c r="IE104" s="216"/>
      <c r="IF104" s="216"/>
      <c r="IG104" s="216"/>
      <c r="IH104" s="216"/>
      <c r="II104" s="216"/>
      <c r="IJ104" s="216"/>
      <c r="IK104" s="216"/>
      <c r="IL104" s="228"/>
      <c r="IM104" s="228"/>
    </row>
    <row r="105" spans="1:247" s="208" customFormat="1" ht="30" customHeight="1">
      <c r="A105" s="162">
        <v>618005</v>
      </c>
      <c r="B105" s="164" t="s">
        <v>106</v>
      </c>
      <c r="C105" s="226">
        <v>147</v>
      </c>
      <c r="D105" s="216"/>
      <c r="E105" s="210"/>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c r="EB105" s="216"/>
      <c r="EC105" s="216"/>
      <c r="ED105" s="216"/>
      <c r="EE105" s="216"/>
      <c r="EF105" s="216"/>
      <c r="EG105" s="216"/>
      <c r="EH105" s="216"/>
      <c r="EI105" s="216"/>
      <c r="EJ105" s="216"/>
      <c r="EK105" s="216"/>
      <c r="EL105" s="216"/>
      <c r="EM105" s="216"/>
      <c r="EN105" s="216"/>
      <c r="EO105" s="216"/>
      <c r="EP105" s="216"/>
      <c r="EQ105" s="216"/>
      <c r="ER105" s="216"/>
      <c r="ES105" s="216"/>
      <c r="ET105" s="216"/>
      <c r="EU105" s="216"/>
      <c r="EV105" s="216"/>
      <c r="EW105" s="216"/>
      <c r="EX105" s="216"/>
      <c r="EY105" s="216"/>
      <c r="EZ105" s="216"/>
      <c r="FA105" s="216"/>
      <c r="FB105" s="216"/>
      <c r="FC105" s="216"/>
      <c r="FD105" s="216"/>
      <c r="FE105" s="216"/>
      <c r="FF105" s="216"/>
      <c r="FG105" s="216"/>
      <c r="FH105" s="216"/>
      <c r="FI105" s="216"/>
      <c r="FJ105" s="216"/>
      <c r="FK105" s="216"/>
      <c r="FL105" s="216"/>
      <c r="FM105" s="216"/>
      <c r="FN105" s="216"/>
      <c r="FO105" s="216"/>
      <c r="FP105" s="216"/>
      <c r="FQ105" s="216"/>
      <c r="FR105" s="216"/>
      <c r="FS105" s="216"/>
      <c r="FT105" s="216"/>
      <c r="FU105" s="216"/>
      <c r="FV105" s="216"/>
      <c r="FW105" s="216"/>
      <c r="FX105" s="216"/>
      <c r="FY105" s="216"/>
      <c r="FZ105" s="216"/>
      <c r="GA105" s="216"/>
      <c r="GB105" s="216"/>
      <c r="GC105" s="216"/>
      <c r="GD105" s="216"/>
      <c r="GE105" s="216"/>
      <c r="GF105" s="216"/>
      <c r="GG105" s="216"/>
      <c r="GH105" s="216"/>
      <c r="GI105" s="216"/>
      <c r="GJ105" s="216"/>
      <c r="GK105" s="216"/>
      <c r="GL105" s="216"/>
      <c r="GM105" s="216"/>
      <c r="GN105" s="216"/>
      <c r="GO105" s="216"/>
      <c r="GP105" s="216"/>
      <c r="GQ105" s="216"/>
      <c r="GR105" s="216"/>
      <c r="GS105" s="216"/>
      <c r="GT105" s="216"/>
      <c r="GU105" s="216"/>
      <c r="GV105" s="216"/>
      <c r="GW105" s="216"/>
      <c r="GX105" s="216"/>
      <c r="GY105" s="216"/>
      <c r="GZ105" s="216"/>
      <c r="HA105" s="216"/>
      <c r="HB105" s="216"/>
      <c r="HC105" s="216"/>
      <c r="HD105" s="216"/>
      <c r="HE105" s="216"/>
      <c r="HF105" s="216"/>
      <c r="HG105" s="216"/>
      <c r="HH105" s="216"/>
      <c r="HI105" s="216"/>
      <c r="HJ105" s="216"/>
      <c r="HK105" s="216"/>
      <c r="HL105" s="216"/>
      <c r="HM105" s="216"/>
      <c r="HN105" s="216"/>
      <c r="HO105" s="216"/>
      <c r="HP105" s="216"/>
      <c r="HQ105" s="216"/>
      <c r="HR105" s="216"/>
      <c r="HS105" s="216"/>
      <c r="HT105" s="216"/>
      <c r="HU105" s="216"/>
      <c r="HV105" s="216"/>
      <c r="HW105" s="216"/>
      <c r="HX105" s="216"/>
      <c r="HY105" s="216"/>
      <c r="HZ105" s="216"/>
      <c r="IA105" s="216"/>
      <c r="IB105" s="216"/>
      <c r="IC105" s="216"/>
      <c r="ID105" s="216"/>
      <c r="IE105" s="216"/>
      <c r="IF105" s="216"/>
      <c r="IG105" s="216"/>
      <c r="IH105" s="216"/>
      <c r="II105" s="216"/>
      <c r="IJ105" s="216"/>
      <c r="IK105" s="216"/>
      <c r="IL105" s="228"/>
      <c r="IM105" s="228"/>
    </row>
    <row r="106" spans="1:247" s="208" customFormat="1" ht="30" customHeight="1">
      <c r="A106" s="162">
        <v>618006</v>
      </c>
      <c r="B106" s="164" t="s">
        <v>107</v>
      </c>
      <c r="C106" s="226">
        <v>109</v>
      </c>
      <c r="D106" s="216"/>
      <c r="E106" s="210"/>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c r="EB106" s="216"/>
      <c r="EC106" s="216"/>
      <c r="ED106" s="216"/>
      <c r="EE106" s="216"/>
      <c r="EF106" s="216"/>
      <c r="EG106" s="216"/>
      <c r="EH106" s="216"/>
      <c r="EI106" s="216"/>
      <c r="EJ106" s="216"/>
      <c r="EK106" s="216"/>
      <c r="EL106" s="216"/>
      <c r="EM106" s="216"/>
      <c r="EN106" s="216"/>
      <c r="EO106" s="216"/>
      <c r="EP106" s="216"/>
      <c r="EQ106" s="216"/>
      <c r="ER106" s="216"/>
      <c r="ES106" s="216"/>
      <c r="ET106" s="216"/>
      <c r="EU106" s="216"/>
      <c r="EV106" s="216"/>
      <c r="EW106" s="216"/>
      <c r="EX106" s="216"/>
      <c r="EY106" s="216"/>
      <c r="EZ106" s="216"/>
      <c r="FA106" s="216"/>
      <c r="FB106" s="216"/>
      <c r="FC106" s="216"/>
      <c r="FD106" s="216"/>
      <c r="FE106" s="216"/>
      <c r="FF106" s="216"/>
      <c r="FG106" s="216"/>
      <c r="FH106" s="216"/>
      <c r="FI106" s="216"/>
      <c r="FJ106" s="216"/>
      <c r="FK106" s="216"/>
      <c r="FL106" s="216"/>
      <c r="FM106" s="216"/>
      <c r="FN106" s="216"/>
      <c r="FO106" s="216"/>
      <c r="FP106" s="216"/>
      <c r="FQ106" s="216"/>
      <c r="FR106" s="216"/>
      <c r="FS106" s="216"/>
      <c r="FT106" s="216"/>
      <c r="FU106" s="216"/>
      <c r="FV106" s="216"/>
      <c r="FW106" s="216"/>
      <c r="FX106" s="216"/>
      <c r="FY106" s="216"/>
      <c r="FZ106" s="216"/>
      <c r="GA106" s="216"/>
      <c r="GB106" s="216"/>
      <c r="GC106" s="216"/>
      <c r="GD106" s="216"/>
      <c r="GE106" s="216"/>
      <c r="GF106" s="216"/>
      <c r="GG106" s="216"/>
      <c r="GH106" s="216"/>
      <c r="GI106" s="216"/>
      <c r="GJ106" s="216"/>
      <c r="GK106" s="216"/>
      <c r="GL106" s="216"/>
      <c r="GM106" s="216"/>
      <c r="GN106" s="216"/>
      <c r="GO106" s="216"/>
      <c r="GP106" s="216"/>
      <c r="GQ106" s="216"/>
      <c r="GR106" s="216"/>
      <c r="GS106" s="216"/>
      <c r="GT106" s="216"/>
      <c r="GU106" s="216"/>
      <c r="GV106" s="216"/>
      <c r="GW106" s="216"/>
      <c r="GX106" s="216"/>
      <c r="GY106" s="216"/>
      <c r="GZ106" s="216"/>
      <c r="HA106" s="216"/>
      <c r="HB106" s="216"/>
      <c r="HC106" s="216"/>
      <c r="HD106" s="216"/>
      <c r="HE106" s="216"/>
      <c r="HF106" s="216"/>
      <c r="HG106" s="216"/>
      <c r="HH106" s="216"/>
      <c r="HI106" s="216"/>
      <c r="HJ106" s="216"/>
      <c r="HK106" s="216"/>
      <c r="HL106" s="216"/>
      <c r="HM106" s="216"/>
      <c r="HN106" s="216"/>
      <c r="HO106" s="216"/>
      <c r="HP106" s="216"/>
      <c r="HQ106" s="216"/>
      <c r="HR106" s="216"/>
      <c r="HS106" s="216"/>
      <c r="HT106" s="216"/>
      <c r="HU106" s="216"/>
      <c r="HV106" s="216"/>
      <c r="HW106" s="216"/>
      <c r="HX106" s="216"/>
      <c r="HY106" s="216"/>
      <c r="HZ106" s="216"/>
      <c r="IA106" s="216"/>
      <c r="IB106" s="216"/>
      <c r="IC106" s="216"/>
      <c r="ID106" s="216"/>
      <c r="IE106" s="216"/>
      <c r="IF106" s="216"/>
      <c r="IG106" s="216"/>
      <c r="IH106" s="216"/>
      <c r="II106" s="216"/>
      <c r="IJ106" s="216"/>
      <c r="IK106" s="216"/>
      <c r="IL106" s="228"/>
      <c r="IM106" s="228"/>
    </row>
    <row r="107" spans="1:247" s="208" customFormat="1" ht="30" customHeight="1">
      <c r="A107" s="162">
        <v>618007</v>
      </c>
      <c r="B107" s="164" t="s">
        <v>108</v>
      </c>
      <c r="C107" s="226">
        <v>40</v>
      </c>
      <c r="D107" s="216"/>
      <c r="E107" s="210"/>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c r="EA107" s="216"/>
      <c r="EB107" s="216"/>
      <c r="EC107" s="216"/>
      <c r="ED107" s="216"/>
      <c r="EE107" s="216"/>
      <c r="EF107" s="216"/>
      <c r="EG107" s="216"/>
      <c r="EH107" s="216"/>
      <c r="EI107" s="216"/>
      <c r="EJ107" s="216"/>
      <c r="EK107" s="216"/>
      <c r="EL107" s="216"/>
      <c r="EM107" s="216"/>
      <c r="EN107" s="216"/>
      <c r="EO107" s="216"/>
      <c r="EP107" s="216"/>
      <c r="EQ107" s="216"/>
      <c r="ER107" s="216"/>
      <c r="ES107" s="216"/>
      <c r="ET107" s="216"/>
      <c r="EU107" s="216"/>
      <c r="EV107" s="216"/>
      <c r="EW107" s="216"/>
      <c r="EX107" s="216"/>
      <c r="EY107" s="216"/>
      <c r="EZ107" s="216"/>
      <c r="FA107" s="216"/>
      <c r="FB107" s="216"/>
      <c r="FC107" s="216"/>
      <c r="FD107" s="216"/>
      <c r="FE107" s="216"/>
      <c r="FF107" s="216"/>
      <c r="FG107" s="216"/>
      <c r="FH107" s="216"/>
      <c r="FI107" s="216"/>
      <c r="FJ107" s="216"/>
      <c r="FK107" s="216"/>
      <c r="FL107" s="216"/>
      <c r="FM107" s="216"/>
      <c r="FN107" s="216"/>
      <c r="FO107" s="216"/>
      <c r="FP107" s="216"/>
      <c r="FQ107" s="216"/>
      <c r="FR107" s="216"/>
      <c r="FS107" s="216"/>
      <c r="FT107" s="216"/>
      <c r="FU107" s="216"/>
      <c r="FV107" s="216"/>
      <c r="FW107" s="216"/>
      <c r="FX107" s="216"/>
      <c r="FY107" s="216"/>
      <c r="FZ107" s="216"/>
      <c r="GA107" s="216"/>
      <c r="GB107" s="216"/>
      <c r="GC107" s="216"/>
      <c r="GD107" s="216"/>
      <c r="GE107" s="216"/>
      <c r="GF107" s="216"/>
      <c r="GG107" s="216"/>
      <c r="GH107" s="216"/>
      <c r="GI107" s="216"/>
      <c r="GJ107" s="216"/>
      <c r="GK107" s="216"/>
      <c r="GL107" s="216"/>
      <c r="GM107" s="216"/>
      <c r="GN107" s="216"/>
      <c r="GO107" s="216"/>
      <c r="GP107" s="216"/>
      <c r="GQ107" s="216"/>
      <c r="GR107" s="216"/>
      <c r="GS107" s="216"/>
      <c r="GT107" s="216"/>
      <c r="GU107" s="216"/>
      <c r="GV107" s="216"/>
      <c r="GW107" s="216"/>
      <c r="GX107" s="216"/>
      <c r="GY107" s="216"/>
      <c r="GZ107" s="216"/>
      <c r="HA107" s="216"/>
      <c r="HB107" s="216"/>
      <c r="HC107" s="216"/>
      <c r="HD107" s="216"/>
      <c r="HE107" s="216"/>
      <c r="HF107" s="216"/>
      <c r="HG107" s="216"/>
      <c r="HH107" s="216"/>
      <c r="HI107" s="216"/>
      <c r="HJ107" s="216"/>
      <c r="HK107" s="216"/>
      <c r="HL107" s="216"/>
      <c r="HM107" s="216"/>
      <c r="HN107" s="216"/>
      <c r="HO107" s="216"/>
      <c r="HP107" s="216"/>
      <c r="HQ107" s="216"/>
      <c r="HR107" s="216"/>
      <c r="HS107" s="216"/>
      <c r="HT107" s="216"/>
      <c r="HU107" s="216"/>
      <c r="HV107" s="216"/>
      <c r="HW107" s="216"/>
      <c r="HX107" s="216"/>
      <c r="HY107" s="216"/>
      <c r="HZ107" s="216"/>
      <c r="IA107" s="216"/>
      <c r="IB107" s="216"/>
      <c r="IC107" s="216"/>
      <c r="ID107" s="216"/>
      <c r="IE107" s="216"/>
      <c r="IF107" s="216"/>
      <c r="IG107" s="216"/>
      <c r="IH107" s="216"/>
      <c r="II107" s="216"/>
      <c r="IJ107" s="216"/>
      <c r="IK107" s="216"/>
      <c r="IL107" s="228"/>
      <c r="IM107" s="228"/>
    </row>
    <row r="108" spans="1:247" s="208" customFormat="1" ht="30" customHeight="1">
      <c r="A108" s="162">
        <v>618008</v>
      </c>
      <c r="B108" s="164" t="s">
        <v>109</v>
      </c>
      <c r="C108" s="226">
        <v>59</v>
      </c>
      <c r="D108" s="216"/>
      <c r="E108" s="210"/>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c r="EI108" s="216"/>
      <c r="EJ108" s="216"/>
      <c r="EK108" s="216"/>
      <c r="EL108" s="216"/>
      <c r="EM108" s="216"/>
      <c r="EN108" s="216"/>
      <c r="EO108" s="216"/>
      <c r="EP108" s="216"/>
      <c r="EQ108" s="216"/>
      <c r="ER108" s="216"/>
      <c r="ES108" s="216"/>
      <c r="ET108" s="216"/>
      <c r="EU108" s="216"/>
      <c r="EV108" s="216"/>
      <c r="EW108" s="216"/>
      <c r="EX108" s="216"/>
      <c r="EY108" s="216"/>
      <c r="EZ108" s="216"/>
      <c r="FA108" s="216"/>
      <c r="FB108" s="216"/>
      <c r="FC108" s="216"/>
      <c r="FD108" s="216"/>
      <c r="FE108" s="216"/>
      <c r="FF108" s="216"/>
      <c r="FG108" s="216"/>
      <c r="FH108" s="216"/>
      <c r="FI108" s="216"/>
      <c r="FJ108" s="216"/>
      <c r="FK108" s="216"/>
      <c r="FL108" s="216"/>
      <c r="FM108" s="216"/>
      <c r="FN108" s="216"/>
      <c r="FO108" s="216"/>
      <c r="FP108" s="216"/>
      <c r="FQ108" s="216"/>
      <c r="FR108" s="216"/>
      <c r="FS108" s="216"/>
      <c r="FT108" s="216"/>
      <c r="FU108" s="216"/>
      <c r="FV108" s="216"/>
      <c r="FW108" s="216"/>
      <c r="FX108" s="216"/>
      <c r="FY108" s="216"/>
      <c r="FZ108" s="216"/>
      <c r="GA108" s="216"/>
      <c r="GB108" s="216"/>
      <c r="GC108" s="216"/>
      <c r="GD108" s="216"/>
      <c r="GE108" s="216"/>
      <c r="GF108" s="216"/>
      <c r="GG108" s="216"/>
      <c r="GH108" s="216"/>
      <c r="GI108" s="216"/>
      <c r="GJ108" s="216"/>
      <c r="GK108" s="216"/>
      <c r="GL108" s="216"/>
      <c r="GM108" s="216"/>
      <c r="GN108" s="216"/>
      <c r="GO108" s="216"/>
      <c r="GP108" s="216"/>
      <c r="GQ108" s="216"/>
      <c r="GR108" s="216"/>
      <c r="GS108" s="216"/>
      <c r="GT108" s="216"/>
      <c r="GU108" s="216"/>
      <c r="GV108" s="216"/>
      <c r="GW108" s="216"/>
      <c r="GX108" s="216"/>
      <c r="GY108" s="216"/>
      <c r="GZ108" s="216"/>
      <c r="HA108" s="216"/>
      <c r="HB108" s="216"/>
      <c r="HC108" s="216"/>
      <c r="HD108" s="216"/>
      <c r="HE108" s="216"/>
      <c r="HF108" s="216"/>
      <c r="HG108" s="216"/>
      <c r="HH108" s="216"/>
      <c r="HI108" s="216"/>
      <c r="HJ108" s="216"/>
      <c r="HK108" s="216"/>
      <c r="HL108" s="216"/>
      <c r="HM108" s="216"/>
      <c r="HN108" s="216"/>
      <c r="HO108" s="216"/>
      <c r="HP108" s="216"/>
      <c r="HQ108" s="216"/>
      <c r="HR108" s="216"/>
      <c r="HS108" s="216"/>
      <c r="HT108" s="216"/>
      <c r="HU108" s="216"/>
      <c r="HV108" s="216"/>
      <c r="HW108" s="216"/>
      <c r="HX108" s="216"/>
      <c r="HY108" s="216"/>
      <c r="HZ108" s="216"/>
      <c r="IA108" s="216"/>
      <c r="IB108" s="216"/>
      <c r="IC108" s="216"/>
      <c r="ID108" s="216"/>
      <c r="IE108" s="216"/>
      <c r="IF108" s="216"/>
      <c r="IG108" s="216"/>
      <c r="IH108" s="216"/>
      <c r="II108" s="216"/>
      <c r="IJ108" s="216"/>
      <c r="IK108" s="216"/>
      <c r="IL108" s="228"/>
      <c r="IM108" s="228"/>
    </row>
    <row r="109" spans="1:247" s="208" customFormat="1" ht="30" customHeight="1">
      <c r="A109" s="162">
        <v>618009</v>
      </c>
      <c r="B109" s="164" t="s">
        <v>110</v>
      </c>
      <c r="C109" s="226">
        <v>111</v>
      </c>
      <c r="D109" s="216"/>
      <c r="E109" s="210"/>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6"/>
      <c r="BN109" s="216"/>
      <c r="BO109" s="216"/>
      <c r="BP109" s="216"/>
      <c r="BQ109" s="216"/>
      <c r="BR109" s="216"/>
      <c r="BS109" s="216"/>
      <c r="BT109" s="216"/>
      <c r="BU109" s="216"/>
      <c r="BV109" s="216"/>
      <c r="BW109" s="216"/>
      <c r="BX109" s="216"/>
      <c r="BY109" s="216"/>
      <c r="BZ109" s="216"/>
      <c r="CA109" s="216"/>
      <c r="CB109" s="216"/>
      <c r="CC109" s="216"/>
      <c r="CD109" s="216"/>
      <c r="CE109" s="216"/>
      <c r="CF109" s="216"/>
      <c r="CG109" s="216"/>
      <c r="CH109" s="216"/>
      <c r="CI109" s="216"/>
      <c r="CJ109" s="216"/>
      <c r="CK109" s="216"/>
      <c r="CL109" s="216"/>
      <c r="CM109" s="216"/>
      <c r="CN109" s="216"/>
      <c r="CO109" s="216"/>
      <c r="CP109" s="216"/>
      <c r="CQ109" s="216"/>
      <c r="CR109" s="216"/>
      <c r="CS109" s="216"/>
      <c r="CT109" s="216"/>
      <c r="CU109" s="216"/>
      <c r="CV109" s="216"/>
      <c r="CW109" s="216"/>
      <c r="CX109" s="216"/>
      <c r="CY109" s="216"/>
      <c r="CZ109" s="216"/>
      <c r="DA109" s="216"/>
      <c r="DB109" s="216"/>
      <c r="DC109" s="216"/>
      <c r="DD109" s="216"/>
      <c r="DE109" s="216"/>
      <c r="DF109" s="216"/>
      <c r="DG109" s="216"/>
      <c r="DH109" s="216"/>
      <c r="DI109" s="216"/>
      <c r="DJ109" s="216"/>
      <c r="DK109" s="216"/>
      <c r="DL109" s="216"/>
      <c r="DM109" s="216"/>
      <c r="DN109" s="216"/>
      <c r="DO109" s="216"/>
      <c r="DP109" s="216"/>
      <c r="DQ109" s="216"/>
      <c r="DR109" s="216"/>
      <c r="DS109" s="216"/>
      <c r="DT109" s="216"/>
      <c r="DU109" s="216"/>
      <c r="DV109" s="216"/>
      <c r="DW109" s="216"/>
      <c r="DX109" s="216"/>
      <c r="DY109" s="216"/>
      <c r="DZ109" s="216"/>
      <c r="EA109" s="216"/>
      <c r="EB109" s="216"/>
      <c r="EC109" s="216"/>
      <c r="ED109" s="216"/>
      <c r="EE109" s="216"/>
      <c r="EF109" s="216"/>
      <c r="EG109" s="216"/>
      <c r="EH109" s="216"/>
      <c r="EI109" s="216"/>
      <c r="EJ109" s="216"/>
      <c r="EK109" s="216"/>
      <c r="EL109" s="216"/>
      <c r="EM109" s="216"/>
      <c r="EN109" s="216"/>
      <c r="EO109" s="216"/>
      <c r="EP109" s="216"/>
      <c r="EQ109" s="216"/>
      <c r="ER109" s="216"/>
      <c r="ES109" s="216"/>
      <c r="ET109" s="216"/>
      <c r="EU109" s="216"/>
      <c r="EV109" s="216"/>
      <c r="EW109" s="216"/>
      <c r="EX109" s="216"/>
      <c r="EY109" s="216"/>
      <c r="EZ109" s="216"/>
      <c r="FA109" s="216"/>
      <c r="FB109" s="216"/>
      <c r="FC109" s="216"/>
      <c r="FD109" s="216"/>
      <c r="FE109" s="216"/>
      <c r="FF109" s="216"/>
      <c r="FG109" s="216"/>
      <c r="FH109" s="216"/>
      <c r="FI109" s="216"/>
      <c r="FJ109" s="216"/>
      <c r="FK109" s="216"/>
      <c r="FL109" s="216"/>
      <c r="FM109" s="216"/>
      <c r="FN109" s="216"/>
      <c r="FO109" s="216"/>
      <c r="FP109" s="216"/>
      <c r="FQ109" s="216"/>
      <c r="FR109" s="216"/>
      <c r="FS109" s="216"/>
      <c r="FT109" s="216"/>
      <c r="FU109" s="216"/>
      <c r="FV109" s="216"/>
      <c r="FW109" s="216"/>
      <c r="FX109" s="216"/>
      <c r="FY109" s="216"/>
      <c r="FZ109" s="216"/>
      <c r="GA109" s="216"/>
      <c r="GB109" s="216"/>
      <c r="GC109" s="216"/>
      <c r="GD109" s="216"/>
      <c r="GE109" s="216"/>
      <c r="GF109" s="216"/>
      <c r="GG109" s="216"/>
      <c r="GH109" s="216"/>
      <c r="GI109" s="216"/>
      <c r="GJ109" s="216"/>
      <c r="GK109" s="216"/>
      <c r="GL109" s="216"/>
      <c r="GM109" s="216"/>
      <c r="GN109" s="216"/>
      <c r="GO109" s="216"/>
      <c r="GP109" s="216"/>
      <c r="GQ109" s="216"/>
      <c r="GR109" s="216"/>
      <c r="GS109" s="216"/>
      <c r="GT109" s="216"/>
      <c r="GU109" s="216"/>
      <c r="GV109" s="216"/>
      <c r="GW109" s="216"/>
      <c r="GX109" s="216"/>
      <c r="GY109" s="216"/>
      <c r="GZ109" s="216"/>
      <c r="HA109" s="216"/>
      <c r="HB109" s="216"/>
      <c r="HC109" s="216"/>
      <c r="HD109" s="216"/>
      <c r="HE109" s="216"/>
      <c r="HF109" s="216"/>
      <c r="HG109" s="216"/>
      <c r="HH109" s="216"/>
      <c r="HI109" s="216"/>
      <c r="HJ109" s="216"/>
      <c r="HK109" s="216"/>
      <c r="HL109" s="216"/>
      <c r="HM109" s="216"/>
      <c r="HN109" s="216"/>
      <c r="HO109" s="216"/>
      <c r="HP109" s="216"/>
      <c r="HQ109" s="216"/>
      <c r="HR109" s="216"/>
      <c r="HS109" s="216"/>
      <c r="HT109" s="216"/>
      <c r="HU109" s="216"/>
      <c r="HV109" s="216"/>
      <c r="HW109" s="216"/>
      <c r="HX109" s="216"/>
      <c r="HY109" s="216"/>
      <c r="HZ109" s="216"/>
      <c r="IA109" s="216"/>
      <c r="IB109" s="216"/>
      <c r="IC109" s="216"/>
      <c r="ID109" s="216"/>
      <c r="IE109" s="216"/>
      <c r="IF109" s="216"/>
      <c r="IG109" s="216"/>
      <c r="IH109" s="216"/>
      <c r="II109" s="216"/>
      <c r="IJ109" s="216"/>
      <c r="IK109" s="216"/>
      <c r="IL109" s="228"/>
      <c r="IM109" s="228"/>
    </row>
    <row r="110" spans="1:247" s="210" customFormat="1" ht="30" customHeight="1">
      <c r="A110" s="165">
        <v>619</v>
      </c>
      <c r="B110" s="163" t="s">
        <v>111</v>
      </c>
      <c r="C110" s="225">
        <v>750</v>
      </c>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c r="EI110" s="216"/>
      <c r="EJ110" s="216"/>
      <c r="EK110" s="216"/>
      <c r="EL110" s="216"/>
      <c r="EM110" s="216"/>
      <c r="EN110" s="216"/>
      <c r="EO110" s="216"/>
      <c r="EP110" s="216"/>
      <c r="EQ110" s="216"/>
      <c r="ER110" s="216"/>
      <c r="ES110" s="216"/>
      <c r="ET110" s="216"/>
      <c r="EU110" s="216"/>
      <c r="EV110" s="216"/>
      <c r="EW110" s="216"/>
      <c r="EX110" s="216"/>
      <c r="EY110" s="216"/>
      <c r="EZ110" s="216"/>
      <c r="FA110" s="216"/>
      <c r="FB110" s="216"/>
      <c r="FC110" s="216"/>
      <c r="FD110" s="216"/>
      <c r="FE110" s="216"/>
      <c r="FF110" s="216"/>
      <c r="FG110" s="216"/>
      <c r="FH110" s="216"/>
      <c r="FI110" s="216"/>
      <c r="FJ110" s="216"/>
      <c r="FK110" s="216"/>
      <c r="FL110" s="216"/>
      <c r="FM110" s="216"/>
      <c r="FN110" s="216"/>
      <c r="FO110" s="216"/>
      <c r="FP110" s="216"/>
      <c r="FQ110" s="216"/>
      <c r="FR110" s="216"/>
      <c r="FS110" s="216"/>
      <c r="FT110" s="216"/>
      <c r="FU110" s="216"/>
      <c r="FV110" s="216"/>
      <c r="FW110" s="216"/>
      <c r="FX110" s="216"/>
      <c r="FY110" s="216"/>
      <c r="FZ110" s="216"/>
      <c r="GA110" s="216"/>
      <c r="GB110" s="216"/>
      <c r="GC110" s="216"/>
      <c r="GD110" s="216"/>
      <c r="GE110" s="216"/>
      <c r="GF110" s="216"/>
      <c r="GG110" s="216"/>
      <c r="GH110" s="216"/>
      <c r="GI110" s="216"/>
      <c r="GJ110" s="216"/>
      <c r="GK110" s="216"/>
      <c r="GL110" s="216"/>
      <c r="GM110" s="216"/>
      <c r="GN110" s="216"/>
      <c r="GO110" s="216"/>
      <c r="GP110" s="216"/>
      <c r="GQ110" s="216"/>
      <c r="GR110" s="216"/>
      <c r="GS110" s="216"/>
      <c r="GT110" s="216"/>
      <c r="GU110" s="216"/>
      <c r="GV110" s="216"/>
      <c r="GW110" s="216"/>
      <c r="GX110" s="216"/>
      <c r="GY110" s="216"/>
      <c r="GZ110" s="216"/>
      <c r="HA110" s="216"/>
      <c r="HB110" s="216"/>
      <c r="HC110" s="216"/>
      <c r="HD110" s="216"/>
      <c r="HE110" s="216"/>
      <c r="HF110" s="216"/>
      <c r="HG110" s="216"/>
      <c r="HH110" s="216"/>
      <c r="HI110" s="216"/>
      <c r="HJ110" s="216"/>
      <c r="HK110" s="216"/>
      <c r="HL110" s="216"/>
      <c r="HM110" s="216"/>
      <c r="HN110" s="216"/>
      <c r="HO110" s="216"/>
      <c r="HP110" s="216"/>
      <c r="HQ110" s="216"/>
      <c r="HR110" s="216"/>
      <c r="HS110" s="216"/>
      <c r="HT110" s="216"/>
      <c r="HU110" s="216"/>
      <c r="HV110" s="216"/>
      <c r="HW110" s="216"/>
      <c r="HX110" s="216"/>
      <c r="HY110" s="216"/>
      <c r="HZ110" s="216"/>
      <c r="IA110" s="216"/>
      <c r="IB110" s="216"/>
      <c r="IC110" s="216"/>
      <c r="ID110" s="216"/>
      <c r="IE110" s="216"/>
      <c r="IF110" s="216"/>
      <c r="IG110" s="216"/>
      <c r="IH110" s="216"/>
      <c r="II110" s="216"/>
      <c r="IJ110" s="216"/>
      <c r="IK110" s="216"/>
      <c r="IL110" s="228"/>
      <c r="IM110" s="228"/>
    </row>
    <row r="111" spans="1:247" s="208" customFormat="1" ht="30" customHeight="1">
      <c r="A111" s="162">
        <v>619001</v>
      </c>
      <c r="B111" s="164" t="s">
        <v>112</v>
      </c>
      <c r="C111" s="226">
        <v>9</v>
      </c>
      <c r="D111" s="216"/>
      <c r="E111" s="210"/>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c r="EI111" s="216"/>
      <c r="EJ111" s="216"/>
      <c r="EK111" s="216"/>
      <c r="EL111" s="216"/>
      <c r="EM111" s="216"/>
      <c r="EN111" s="216"/>
      <c r="EO111" s="216"/>
      <c r="EP111" s="216"/>
      <c r="EQ111" s="216"/>
      <c r="ER111" s="216"/>
      <c r="ES111" s="216"/>
      <c r="ET111" s="216"/>
      <c r="EU111" s="216"/>
      <c r="EV111" s="216"/>
      <c r="EW111" s="216"/>
      <c r="EX111" s="216"/>
      <c r="EY111" s="216"/>
      <c r="EZ111" s="216"/>
      <c r="FA111" s="216"/>
      <c r="FB111" s="216"/>
      <c r="FC111" s="216"/>
      <c r="FD111" s="216"/>
      <c r="FE111" s="216"/>
      <c r="FF111" s="216"/>
      <c r="FG111" s="216"/>
      <c r="FH111" s="216"/>
      <c r="FI111" s="216"/>
      <c r="FJ111" s="216"/>
      <c r="FK111" s="216"/>
      <c r="FL111" s="216"/>
      <c r="FM111" s="216"/>
      <c r="FN111" s="216"/>
      <c r="FO111" s="216"/>
      <c r="FP111" s="216"/>
      <c r="FQ111" s="216"/>
      <c r="FR111" s="216"/>
      <c r="FS111" s="216"/>
      <c r="FT111" s="216"/>
      <c r="FU111" s="216"/>
      <c r="FV111" s="216"/>
      <c r="FW111" s="216"/>
      <c r="FX111" s="216"/>
      <c r="FY111" s="216"/>
      <c r="FZ111" s="216"/>
      <c r="GA111" s="216"/>
      <c r="GB111" s="216"/>
      <c r="GC111" s="216"/>
      <c r="GD111" s="216"/>
      <c r="GE111" s="216"/>
      <c r="GF111" s="216"/>
      <c r="GG111" s="216"/>
      <c r="GH111" s="216"/>
      <c r="GI111" s="216"/>
      <c r="GJ111" s="216"/>
      <c r="GK111" s="216"/>
      <c r="GL111" s="216"/>
      <c r="GM111" s="216"/>
      <c r="GN111" s="216"/>
      <c r="GO111" s="216"/>
      <c r="GP111" s="216"/>
      <c r="GQ111" s="216"/>
      <c r="GR111" s="216"/>
      <c r="GS111" s="216"/>
      <c r="GT111" s="216"/>
      <c r="GU111" s="216"/>
      <c r="GV111" s="216"/>
      <c r="GW111" s="216"/>
      <c r="GX111" s="216"/>
      <c r="GY111" s="216"/>
      <c r="GZ111" s="216"/>
      <c r="HA111" s="216"/>
      <c r="HB111" s="216"/>
      <c r="HC111" s="216"/>
      <c r="HD111" s="216"/>
      <c r="HE111" s="216"/>
      <c r="HF111" s="216"/>
      <c r="HG111" s="216"/>
      <c r="HH111" s="216"/>
      <c r="HI111" s="216"/>
      <c r="HJ111" s="216"/>
      <c r="HK111" s="216"/>
      <c r="HL111" s="216"/>
      <c r="HM111" s="216"/>
      <c r="HN111" s="216"/>
      <c r="HO111" s="216"/>
      <c r="HP111" s="216"/>
      <c r="HQ111" s="216"/>
      <c r="HR111" s="216"/>
      <c r="HS111" s="216"/>
      <c r="HT111" s="216"/>
      <c r="HU111" s="216"/>
      <c r="HV111" s="216"/>
      <c r="HW111" s="216"/>
      <c r="HX111" s="216"/>
      <c r="HY111" s="216"/>
      <c r="HZ111" s="216"/>
      <c r="IA111" s="216"/>
      <c r="IB111" s="216"/>
      <c r="IC111" s="216"/>
      <c r="ID111" s="216"/>
      <c r="IE111" s="216"/>
      <c r="IF111" s="216"/>
      <c r="IG111" s="216"/>
      <c r="IH111" s="216"/>
      <c r="II111" s="216"/>
      <c r="IJ111" s="216"/>
      <c r="IK111" s="216"/>
      <c r="IL111" s="228"/>
      <c r="IM111" s="228"/>
    </row>
    <row r="112" spans="1:247" s="208" customFormat="1" ht="30" customHeight="1">
      <c r="A112" s="162">
        <v>619002</v>
      </c>
      <c r="B112" s="164" t="s">
        <v>113</v>
      </c>
      <c r="C112" s="226">
        <v>189</v>
      </c>
      <c r="D112" s="216"/>
      <c r="E112" s="210"/>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c r="CC112" s="216"/>
      <c r="CD112" s="216"/>
      <c r="CE112" s="216"/>
      <c r="CF112" s="216"/>
      <c r="CG112" s="216"/>
      <c r="CH112" s="216"/>
      <c r="CI112" s="216"/>
      <c r="CJ112" s="216"/>
      <c r="CK112" s="216"/>
      <c r="CL112" s="216"/>
      <c r="CM112" s="216"/>
      <c r="CN112" s="216"/>
      <c r="CO112" s="216"/>
      <c r="CP112" s="216"/>
      <c r="CQ112" s="216"/>
      <c r="CR112" s="216"/>
      <c r="CS112" s="216"/>
      <c r="CT112" s="216"/>
      <c r="CU112" s="216"/>
      <c r="CV112" s="216"/>
      <c r="CW112" s="216"/>
      <c r="CX112" s="216"/>
      <c r="CY112" s="216"/>
      <c r="CZ112" s="216"/>
      <c r="DA112" s="216"/>
      <c r="DB112" s="216"/>
      <c r="DC112" s="216"/>
      <c r="DD112" s="216"/>
      <c r="DE112" s="216"/>
      <c r="DF112" s="216"/>
      <c r="DG112" s="216"/>
      <c r="DH112" s="216"/>
      <c r="DI112" s="216"/>
      <c r="DJ112" s="216"/>
      <c r="DK112" s="216"/>
      <c r="DL112" s="216"/>
      <c r="DM112" s="216"/>
      <c r="DN112" s="216"/>
      <c r="DO112" s="216"/>
      <c r="DP112" s="216"/>
      <c r="DQ112" s="216"/>
      <c r="DR112" s="216"/>
      <c r="DS112" s="216"/>
      <c r="DT112" s="216"/>
      <c r="DU112" s="216"/>
      <c r="DV112" s="216"/>
      <c r="DW112" s="216"/>
      <c r="DX112" s="216"/>
      <c r="DY112" s="216"/>
      <c r="DZ112" s="216"/>
      <c r="EA112" s="216"/>
      <c r="EB112" s="216"/>
      <c r="EC112" s="216"/>
      <c r="ED112" s="216"/>
      <c r="EE112" s="216"/>
      <c r="EF112" s="216"/>
      <c r="EG112" s="216"/>
      <c r="EH112" s="216"/>
      <c r="EI112" s="216"/>
      <c r="EJ112" s="216"/>
      <c r="EK112" s="216"/>
      <c r="EL112" s="216"/>
      <c r="EM112" s="216"/>
      <c r="EN112" s="216"/>
      <c r="EO112" s="216"/>
      <c r="EP112" s="216"/>
      <c r="EQ112" s="216"/>
      <c r="ER112" s="216"/>
      <c r="ES112" s="216"/>
      <c r="ET112" s="216"/>
      <c r="EU112" s="216"/>
      <c r="EV112" s="216"/>
      <c r="EW112" s="216"/>
      <c r="EX112" s="216"/>
      <c r="EY112" s="216"/>
      <c r="EZ112" s="216"/>
      <c r="FA112" s="216"/>
      <c r="FB112" s="216"/>
      <c r="FC112" s="216"/>
      <c r="FD112" s="216"/>
      <c r="FE112" s="216"/>
      <c r="FF112" s="216"/>
      <c r="FG112" s="216"/>
      <c r="FH112" s="216"/>
      <c r="FI112" s="216"/>
      <c r="FJ112" s="216"/>
      <c r="FK112" s="216"/>
      <c r="FL112" s="216"/>
      <c r="FM112" s="216"/>
      <c r="FN112" s="216"/>
      <c r="FO112" s="216"/>
      <c r="FP112" s="216"/>
      <c r="FQ112" s="216"/>
      <c r="FR112" s="216"/>
      <c r="FS112" s="216"/>
      <c r="FT112" s="216"/>
      <c r="FU112" s="216"/>
      <c r="FV112" s="216"/>
      <c r="FW112" s="216"/>
      <c r="FX112" s="216"/>
      <c r="FY112" s="216"/>
      <c r="FZ112" s="216"/>
      <c r="GA112" s="216"/>
      <c r="GB112" s="216"/>
      <c r="GC112" s="216"/>
      <c r="GD112" s="216"/>
      <c r="GE112" s="216"/>
      <c r="GF112" s="216"/>
      <c r="GG112" s="216"/>
      <c r="GH112" s="216"/>
      <c r="GI112" s="216"/>
      <c r="GJ112" s="216"/>
      <c r="GK112" s="216"/>
      <c r="GL112" s="216"/>
      <c r="GM112" s="216"/>
      <c r="GN112" s="216"/>
      <c r="GO112" s="216"/>
      <c r="GP112" s="216"/>
      <c r="GQ112" s="216"/>
      <c r="GR112" s="216"/>
      <c r="GS112" s="216"/>
      <c r="GT112" s="216"/>
      <c r="GU112" s="216"/>
      <c r="GV112" s="216"/>
      <c r="GW112" s="216"/>
      <c r="GX112" s="216"/>
      <c r="GY112" s="216"/>
      <c r="GZ112" s="216"/>
      <c r="HA112" s="216"/>
      <c r="HB112" s="216"/>
      <c r="HC112" s="216"/>
      <c r="HD112" s="216"/>
      <c r="HE112" s="216"/>
      <c r="HF112" s="216"/>
      <c r="HG112" s="216"/>
      <c r="HH112" s="216"/>
      <c r="HI112" s="216"/>
      <c r="HJ112" s="216"/>
      <c r="HK112" s="216"/>
      <c r="HL112" s="216"/>
      <c r="HM112" s="216"/>
      <c r="HN112" s="216"/>
      <c r="HO112" s="216"/>
      <c r="HP112" s="216"/>
      <c r="HQ112" s="216"/>
      <c r="HR112" s="216"/>
      <c r="HS112" s="216"/>
      <c r="HT112" s="216"/>
      <c r="HU112" s="216"/>
      <c r="HV112" s="216"/>
      <c r="HW112" s="216"/>
      <c r="HX112" s="216"/>
      <c r="HY112" s="216"/>
      <c r="HZ112" s="216"/>
      <c r="IA112" s="216"/>
      <c r="IB112" s="216"/>
      <c r="IC112" s="216"/>
      <c r="ID112" s="216"/>
      <c r="IE112" s="216"/>
      <c r="IF112" s="216"/>
      <c r="IG112" s="216"/>
      <c r="IH112" s="216"/>
      <c r="II112" s="216"/>
      <c r="IJ112" s="216"/>
      <c r="IK112" s="216"/>
      <c r="IL112" s="228"/>
      <c r="IM112" s="228"/>
    </row>
    <row r="113" spans="1:247" s="208" customFormat="1" ht="30" customHeight="1">
      <c r="A113" s="162">
        <v>619003</v>
      </c>
      <c r="B113" s="164" t="s">
        <v>114</v>
      </c>
      <c r="C113" s="226">
        <v>193</v>
      </c>
      <c r="D113" s="216"/>
      <c r="E113" s="210"/>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6"/>
      <c r="DI113" s="216"/>
      <c r="DJ113" s="216"/>
      <c r="DK113" s="216"/>
      <c r="DL113" s="216"/>
      <c r="DM113" s="216"/>
      <c r="DN113" s="216"/>
      <c r="DO113" s="216"/>
      <c r="DP113" s="216"/>
      <c r="DQ113" s="216"/>
      <c r="DR113" s="216"/>
      <c r="DS113" s="216"/>
      <c r="DT113" s="216"/>
      <c r="DU113" s="216"/>
      <c r="DV113" s="216"/>
      <c r="DW113" s="216"/>
      <c r="DX113" s="216"/>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c r="FD113" s="216"/>
      <c r="FE113" s="216"/>
      <c r="FF113" s="216"/>
      <c r="FG113" s="216"/>
      <c r="FH113" s="216"/>
      <c r="FI113" s="216"/>
      <c r="FJ113" s="216"/>
      <c r="FK113" s="216"/>
      <c r="FL113" s="216"/>
      <c r="FM113" s="216"/>
      <c r="FN113" s="216"/>
      <c r="FO113" s="216"/>
      <c r="FP113" s="216"/>
      <c r="FQ113" s="216"/>
      <c r="FR113" s="216"/>
      <c r="FS113" s="216"/>
      <c r="FT113" s="216"/>
      <c r="FU113" s="216"/>
      <c r="FV113" s="216"/>
      <c r="FW113" s="216"/>
      <c r="FX113" s="216"/>
      <c r="FY113" s="216"/>
      <c r="FZ113" s="216"/>
      <c r="GA113" s="216"/>
      <c r="GB113" s="216"/>
      <c r="GC113" s="216"/>
      <c r="GD113" s="216"/>
      <c r="GE113" s="216"/>
      <c r="GF113" s="216"/>
      <c r="GG113" s="216"/>
      <c r="GH113" s="216"/>
      <c r="GI113" s="216"/>
      <c r="GJ113" s="216"/>
      <c r="GK113" s="216"/>
      <c r="GL113" s="216"/>
      <c r="GM113" s="216"/>
      <c r="GN113" s="216"/>
      <c r="GO113" s="216"/>
      <c r="GP113" s="216"/>
      <c r="GQ113" s="216"/>
      <c r="GR113" s="216"/>
      <c r="GS113" s="216"/>
      <c r="GT113" s="216"/>
      <c r="GU113" s="216"/>
      <c r="GV113" s="216"/>
      <c r="GW113" s="216"/>
      <c r="GX113" s="216"/>
      <c r="GY113" s="216"/>
      <c r="GZ113" s="216"/>
      <c r="HA113" s="216"/>
      <c r="HB113" s="216"/>
      <c r="HC113" s="216"/>
      <c r="HD113" s="216"/>
      <c r="HE113" s="216"/>
      <c r="HF113" s="216"/>
      <c r="HG113" s="216"/>
      <c r="HH113" s="216"/>
      <c r="HI113" s="216"/>
      <c r="HJ113" s="216"/>
      <c r="HK113" s="216"/>
      <c r="HL113" s="216"/>
      <c r="HM113" s="216"/>
      <c r="HN113" s="216"/>
      <c r="HO113" s="216"/>
      <c r="HP113" s="216"/>
      <c r="HQ113" s="216"/>
      <c r="HR113" s="216"/>
      <c r="HS113" s="216"/>
      <c r="HT113" s="216"/>
      <c r="HU113" s="216"/>
      <c r="HV113" s="216"/>
      <c r="HW113" s="216"/>
      <c r="HX113" s="216"/>
      <c r="HY113" s="216"/>
      <c r="HZ113" s="216"/>
      <c r="IA113" s="216"/>
      <c r="IB113" s="216"/>
      <c r="IC113" s="216"/>
      <c r="ID113" s="216"/>
      <c r="IE113" s="216"/>
      <c r="IF113" s="216"/>
      <c r="IG113" s="216"/>
      <c r="IH113" s="216"/>
      <c r="II113" s="216"/>
      <c r="IJ113" s="216"/>
      <c r="IK113" s="216"/>
      <c r="IL113" s="228"/>
      <c r="IM113" s="228"/>
    </row>
    <row r="114" spans="1:247" s="208" customFormat="1" ht="30" customHeight="1">
      <c r="A114" s="162">
        <v>619004</v>
      </c>
      <c r="B114" s="164" t="s">
        <v>115</v>
      </c>
      <c r="C114" s="226">
        <v>359</v>
      </c>
      <c r="D114" s="216"/>
      <c r="E114" s="210"/>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216"/>
      <c r="DP114" s="216"/>
      <c r="DQ114" s="216"/>
      <c r="DR114" s="216"/>
      <c r="DS114" s="216"/>
      <c r="DT114" s="216"/>
      <c r="DU114" s="216"/>
      <c r="DV114" s="216"/>
      <c r="DW114" s="216"/>
      <c r="DX114" s="216"/>
      <c r="DY114" s="216"/>
      <c r="DZ114" s="216"/>
      <c r="EA114" s="216"/>
      <c r="EB114" s="216"/>
      <c r="EC114" s="216"/>
      <c r="ED114" s="216"/>
      <c r="EE114" s="216"/>
      <c r="EF114" s="216"/>
      <c r="EG114" s="216"/>
      <c r="EH114" s="216"/>
      <c r="EI114" s="216"/>
      <c r="EJ114" s="216"/>
      <c r="EK114" s="216"/>
      <c r="EL114" s="216"/>
      <c r="EM114" s="216"/>
      <c r="EN114" s="216"/>
      <c r="EO114" s="216"/>
      <c r="EP114" s="216"/>
      <c r="EQ114" s="216"/>
      <c r="ER114" s="216"/>
      <c r="ES114" s="216"/>
      <c r="ET114" s="216"/>
      <c r="EU114" s="216"/>
      <c r="EV114" s="216"/>
      <c r="EW114" s="216"/>
      <c r="EX114" s="216"/>
      <c r="EY114" s="216"/>
      <c r="EZ114" s="216"/>
      <c r="FA114" s="216"/>
      <c r="FB114" s="216"/>
      <c r="FC114" s="216"/>
      <c r="FD114" s="216"/>
      <c r="FE114" s="216"/>
      <c r="FF114" s="216"/>
      <c r="FG114" s="216"/>
      <c r="FH114" s="216"/>
      <c r="FI114" s="216"/>
      <c r="FJ114" s="216"/>
      <c r="FK114" s="216"/>
      <c r="FL114" s="216"/>
      <c r="FM114" s="216"/>
      <c r="FN114" s="216"/>
      <c r="FO114" s="216"/>
      <c r="FP114" s="216"/>
      <c r="FQ114" s="216"/>
      <c r="FR114" s="216"/>
      <c r="FS114" s="216"/>
      <c r="FT114" s="216"/>
      <c r="FU114" s="216"/>
      <c r="FV114" s="216"/>
      <c r="FW114" s="216"/>
      <c r="FX114" s="216"/>
      <c r="FY114" s="216"/>
      <c r="FZ114" s="216"/>
      <c r="GA114" s="216"/>
      <c r="GB114" s="216"/>
      <c r="GC114" s="216"/>
      <c r="GD114" s="216"/>
      <c r="GE114" s="216"/>
      <c r="GF114" s="216"/>
      <c r="GG114" s="216"/>
      <c r="GH114" s="216"/>
      <c r="GI114" s="216"/>
      <c r="GJ114" s="216"/>
      <c r="GK114" s="216"/>
      <c r="GL114" s="216"/>
      <c r="GM114" s="216"/>
      <c r="GN114" s="216"/>
      <c r="GO114" s="216"/>
      <c r="GP114" s="216"/>
      <c r="GQ114" s="216"/>
      <c r="GR114" s="216"/>
      <c r="GS114" s="216"/>
      <c r="GT114" s="216"/>
      <c r="GU114" s="216"/>
      <c r="GV114" s="216"/>
      <c r="GW114" s="216"/>
      <c r="GX114" s="216"/>
      <c r="GY114" s="216"/>
      <c r="GZ114" s="216"/>
      <c r="HA114" s="216"/>
      <c r="HB114" s="216"/>
      <c r="HC114" s="216"/>
      <c r="HD114" s="216"/>
      <c r="HE114" s="216"/>
      <c r="HF114" s="216"/>
      <c r="HG114" s="216"/>
      <c r="HH114" s="216"/>
      <c r="HI114" s="216"/>
      <c r="HJ114" s="216"/>
      <c r="HK114" s="216"/>
      <c r="HL114" s="216"/>
      <c r="HM114" s="216"/>
      <c r="HN114" s="216"/>
      <c r="HO114" s="216"/>
      <c r="HP114" s="216"/>
      <c r="HQ114" s="216"/>
      <c r="HR114" s="216"/>
      <c r="HS114" s="216"/>
      <c r="HT114" s="216"/>
      <c r="HU114" s="216"/>
      <c r="HV114" s="216"/>
      <c r="HW114" s="216"/>
      <c r="HX114" s="216"/>
      <c r="HY114" s="216"/>
      <c r="HZ114" s="216"/>
      <c r="IA114" s="216"/>
      <c r="IB114" s="216"/>
      <c r="IC114" s="216"/>
      <c r="ID114" s="216"/>
      <c r="IE114" s="216"/>
      <c r="IF114" s="216"/>
      <c r="IG114" s="216"/>
      <c r="IH114" s="216"/>
      <c r="II114" s="216"/>
      <c r="IJ114" s="216"/>
      <c r="IK114" s="216"/>
      <c r="IL114" s="228"/>
      <c r="IM114" s="228"/>
    </row>
    <row r="115" spans="1:247" s="210" customFormat="1" ht="30" customHeight="1">
      <c r="A115" s="165">
        <v>620</v>
      </c>
      <c r="B115" s="163" t="s">
        <v>116</v>
      </c>
      <c r="C115" s="225">
        <v>3607</v>
      </c>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c r="CF115" s="216"/>
      <c r="CG115" s="216"/>
      <c r="CH115" s="216"/>
      <c r="CI115" s="216"/>
      <c r="CJ115" s="216"/>
      <c r="CK115" s="216"/>
      <c r="CL115" s="216"/>
      <c r="CM115" s="216"/>
      <c r="CN115" s="216"/>
      <c r="CO115" s="216"/>
      <c r="CP115" s="216"/>
      <c r="CQ115" s="216"/>
      <c r="CR115" s="216"/>
      <c r="CS115" s="216"/>
      <c r="CT115" s="216"/>
      <c r="CU115" s="216"/>
      <c r="CV115" s="216"/>
      <c r="CW115" s="216"/>
      <c r="CX115" s="216"/>
      <c r="CY115" s="216"/>
      <c r="CZ115" s="216"/>
      <c r="DA115" s="216"/>
      <c r="DB115" s="216"/>
      <c r="DC115" s="216"/>
      <c r="DD115" s="216"/>
      <c r="DE115" s="216"/>
      <c r="DF115" s="216"/>
      <c r="DG115" s="216"/>
      <c r="DH115" s="216"/>
      <c r="DI115" s="216"/>
      <c r="DJ115" s="216"/>
      <c r="DK115" s="216"/>
      <c r="DL115" s="216"/>
      <c r="DM115" s="216"/>
      <c r="DN115" s="216"/>
      <c r="DO115" s="216"/>
      <c r="DP115" s="216"/>
      <c r="DQ115" s="216"/>
      <c r="DR115" s="216"/>
      <c r="DS115" s="216"/>
      <c r="DT115" s="216"/>
      <c r="DU115" s="216"/>
      <c r="DV115" s="216"/>
      <c r="DW115" s="216"/>
      <c r="DX115" s="216"/>
      <c r="DY115" s="216"/>
      <c r="DZ115" s="216"/>
      <c r="EA115" s="216"/>
      <c r="EB115" s="216"/>
      <c r="EC115" s="216"/>
      <c r="ED115" s="216"/>
      <c r="EE115" s="216"/>
      <c r="EF115" s="216"/>
      <c r="EG115" s="216"/>
      <c r="EH115" s="216"/>
      <c r="EI115" s="216"/>
      <c r="EJ115" s="216"/>
      <c r="EK115" s="216"/>
      <c r="EL115" s="216"/>
      <c r="EM115" s="216"/>
      <c r="EN115" s="216"/>
      <c r="EO115" s="216"/>
      <c r="EP115" s="216"/>
      <c r="EQ115" s="216"/>
      <c r="ER115" s="216"/>
      <c r="ES115" s="216"/>
      <c r="ET115" s="216"/>
      <c r="EU115" s="216"/>
      <c r="EV115" s="216"/>
      <c r="EW115" s="216"/>
      <c r="EX115" s="216"/>
      <c r="EY115" s="216"/>
      <c r="EZ115" s="216"/>
      <c r="FA115" s="216"/>
      <c r="FB115" s="216"/>
      <c r="FC115" s="216"/>
      <c r="FD115" s="216"/>
      <c r="FE115" s="216"/>
      <c r="FF115" s="216"/>
      <c r="FG115" s="216"/>
      <c r="FH115" s="216"/>
      <c r="FI115" s="216"/>
      <c r="FJ115" s="216"/>
      <c r="FK115" s="216"/>
      <c r="FL115" s="216"/>
      <c r="FM115" s="216"/>
      <c r="FN115" s="216"/>
      <c r="FO115" s="216"/>
      <c r="FP115" s="216"/>
      <c r="FQ115" s="216"/>
      <c r="FR115" s="216"/>
      <c r="FS115" s="216"/>
      <c r="FT115" s="216"/>
      <c r="FU115" s="216"/>
      <c r="FV115" s="216"/>
      <c r="FW115" s="216"/>
      <c r="FX115" s="216"/>
      <c r="FY115" s="216"/>
      <c r="FZ115" s="216"/>
      <c r="GA115" s="216"/>
      <c r="GB115" s="216"/>
      <c r="GC115" s="216"/>
      <c r="GD115" s="216"/>
      <c r="GE115" s="216"/>
      <c r="GF115" s="216"/>
      <c r="GG115" s="216"/>
      <c r="GH115" s="216"/>
      <c r="GI115" s="216"/>
      <c r="GJ115" s="216"/>
      <c r="GK115" s="216"/>
      <c r="GL115" s="216"/>
      <c r="GM115" s="216"/>
      <c r="GN115" s="216"/>
      <c r="GO115" s="216"/>
      <c r="GP115" s="216"/>
      <c r="GQ115" s="216"/>
      <c r="GR115" s="216"/>
      <c r="GS115" s="216"/>
      <c r="GT115" s="216"/>
      <c r="GU115" s="216"/>
      <c r="GV115" s="216"/>
      <c r="GW115" s="216"/>
      <c r="GX115" s="216"/>
      <c r="GY115" s="216"/>
      <c r="GZ115" s="216"/>
      <c r="HA115" s="216"/>
      <c r="HB115" s="216"/>
      <c r="HC115" s="216"/>
      <c r="HD115" s="216"/>
      <c r="HE115" s="216"/>
      <c r="HF115" s="216"/>
      <c r="HG115" s="216"/>
      <c r="HH115" s="216"/>
      <c r="HI115" s="216"/>
      <c r="HJ115" s="216"/>
      <c r="HK115" s="216"/>
      <c r="HL115" s="216"/>
      <c r="HM115" s="216"/>
      <c r="HN115" s="216"/>
      <c r="HO115" s="216"/>
      <c r="HP115" s="216"/>
      <c r="HQ115" s="216"/>
      <c r="HR115" s="216"/>
      <c r="HS115" s="216"/>
      <c r="HT115" s="216"/>
      <c r="HU115" s="216"/>
      <c r="HV115" s="216"/>
      <c r="HW115" s="216"/>
      <c r="HX115" s="216"/>
      <c r="HY115" s="216"/>
      <c r="HZ115" s="216"/>
      <c r="IA115" s="216"/>
      <c r="IB115" s="216"/>
      <c r="IC115" s="216"/>
      <c r="ID115" s="216"/>
      <c r="IE115" s="216"/>
      <c r="IF115" s="216"/>
      <c r="IG115" s="216"/>
      <c r="IH115" s="216"/>
      <c r="II115" s="216"/>
      <c r="IJ115" s="216"/>
      <c r="IK115" s="216"/>
      <c r="IL115" s="228"/>
      <c r="IM115" s="228"/>
    </row>
    <row r="116" spans="1:247" s="208" customFormat="1" ht="30" customHeight="1">
      <c r="A116" s="162">
        <v>620001</v>
      </c>
      <c r="B116" s="164" t="s">
        <v>117</v>
      </c>
      <c r="C116" s="226">
        <v>322</v>
      </c>
      <c r="D116" s="216"/>
      <c r="E116" s="210"/>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c r="DM116" s="216"/>
      <c r="DN116" s="216"/>
      <c r="DO116" s="216"/>
      <c r="DP116" s="216"/>
      <c r="DQ116" s="216"/>
      <c r="DR116" s="216"/>
      <c r="DS116" s="216"/>
      <c r="DT116" s="216"/>
      <c r="DU116" s="216"/>
      <c r="DV116" s="216"/>
      <c r="DW116" s="216"/>
      <c r="DX116" s="216"/>
      <c r="DY116" s="216"/>
      <c r="DZ116" s="216"/>
      <c r="EA116" s="216"/>
      <c r="EB116" s="216"/>
      <c r="EC116" s="216"/>
      <c r="ED116" s="216"/>
      <c r="EE116" s="216"/>
      <c r="EF116" s="216"/>
      <c r="EG116" s="216"/>
      <c r="EH116" s="216"/>
      <c r="EI116" s="216"/>
      <c r="EJ116" s="216"/>
      <c r="EK116" s="216"/>
      <c r="EL116" s="216"/>
      <c r="EM116" s="216"/>
      <c r="EN116" s="216"/>
      <c r="EO116" s="216"/>
      <c r="EP116" s="216"/>
      <c r="EQ116" s="216"/>
      <c r="ER116" s="216"/>
      <c r="ES116" s="216"/>
      <c r="ET116" s="216"/>
      <c r="EU116" s="216"/>
      <c r="EV116" s="216"/>
      <c r="EW116" s="216"/>
      <c r="EX116" s="216"/>
      <c r="EY116" s="216"/>
      <c r="EZ116" s="216"/>
      <c r="FA116" s="216"/>
      <c r="FB116" s="216"/>
      <c r="FC116" s="216"/>
      <c r="FD116" s="216"/>
      <c r="FE116" s="216"/>
      <c r="FF116" s="216"/>
      <c r="FG116" s="216"/>
      <c r="FH116" s="216"/>
      <c r="FI116" s="216"/>
      <c r="FJ116" s="216"/>
      <c r="FK116" s="216"/>
      <c r="FL116" s="216"/>
      <c r="FM116" s="216"/>
      <c r="FN116" s="216"/>
      <c r="FO116" s="216"/>
      <c r="FP116" s="216"/>
      <c r="FQ116" s="216"/>
      <c r="FR116" s="216"/>
      <c r="FS116" s="216"/>
      <c r="FT116" s="216"/>
      <c r="FU116" s="216"/>
      <c r="FV116" s="216"/>
      <c r="FW116" s="216"/>
      <c r="FX116" s="216"/>
      <c r="FY116" s="216"/>
      <c r="FZ116" s="216"/>
      <c r="GA116" s="216"/>
      <c r="GB116" s="216"/>
      <c r="GC116" s="216"/>
      <c r="GD116" s="216"/>
      <c r="GE116" s="216"/>
      <c r="GF116" s="216"/>
      <c r="GG116" s="216"/>
      <c r="GH116" s="216"/>
      <c r="GI116" s="216"/>
      <c r="GJ116" s="216"/>
      <c r="GK116" s="216"/>
      <c r="GL116" s="216"/>
      <c r="GM116" s="216"/>
      <c r="GN116" s="216"/>
      <c r="GO116" s="216"/>
      <c r="GP116" s="216"/>
      <c r="GQ116" s="216"/>
      <c r="GR116" s="216"/>
      <c r="GS116" s="216"/>
      <c r="GT116" s="216"/>
      <c r="GU116" s="216"/>
      <c r="GV116" s="216"/>
      <c r="GW116" s="216"/>
      <c r="GX116" s="216"/>
      <c r="GY116" s="216"/>
      <c r="GZ116" s="216"/>
      <c r="HA116" s="216"/>
      <c r="HB116" s="216"/>
      <c r="HC116" s="216"/>
      <c r="HD116" s="216"/>
      <c r="HE116" s="216"/>
      <c r="HF116" s="216"/>
      <c r="HG116" s="216"/>
      <c r="HH116" s="216"/>
      <c r="HI116" s="216"/>
      <c r="HJ116" s="216"/>
      <c r="HK116" s="216"/>
      <c r="HL116" s="216"/>
      <c r="HM116" s="216"/>
      <c r="HN116" s="216"/>
      <c r="HO116" s="216"/>
      <c r="HP116" s="216"/>
      <c r="HQ116" s="216"/>
      <c r="HR116" s="216"/>
      <c r="HS116" s="216"/>
      <c r="HT116" s="216"/>
      <c r="HU116" s="216"/>
      <c r="HV116" s="216"/>
      <c r="HW116" s="216"/>
      <c r="HX116" s="216"/>
      <c r="HY116" s="216"/>
      <c r="HZ116" s="216"/>
      <c r="IA116" s="216"/>
      <c r="IB116" s="216"/>
      <c r="IC116" s="216"/>
      <c r="ID116" s="216"/>
      <c r="IE116" s="216"/>
      <c r="IF116" s="216"/>
      <c r="IG116" s="216"/>
      <c r="IH116" s="216"/>
      <c r="II116" s="216"/>
      <c r="IJ116" s="216"/>
      <c r="IK116" s="216"/>
      <c r="IL116" s="228"/>
      <c r="IM116" s="228"/>
    </row>
    <row r="117" spans="1:247" s="208" customFormat="1" ht="30" customHeight="1">
      <c r="A117" s="162">
        <v>620002</v>
      </c>
      <c r="B117" s="164" t="s">
        <v>118</v>
      </c>
      <c r="C117" s="226">
        <v>655</v>
      </c>
      <c r="D117" s="216"/>
      <c r="E117" s="210"/>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c r="CF117" s="216"/>
      <c r="CG117" s="216"/>
      <c r="CH117" s="216"/>
      <c r="CI117" s="216"/>
      <c r="CJ117" s="216"/>
      <c r="CK117" s="216"/>
      <c r="CL117" s="216"/>
      <c r="CM117" s="216"/>
      <c r="CN117" s="216"/>
      <c r="CO117" s="216"/>
      <c r="CP117" s="216"/>
      <c r="CQ117" s="216"/>
      <c r="CR117" s="216"/>
      <c r="CS117" s="216"/>
      <c r="CT117" s="216"/>
      <c r="CU117" s="216"/>
      <c r="CV117" s="216"/>
      <c r="CW117" s="216"/>
      <c r="CX117" s="216"/>
      <c r="CY117" s="216"/>
      <c r="CZ117" s="216"/>
      <c r="DA117" s="216"/>
      <c r="DB117" s="216"/>
      <c r="DC117" s="216"/>
      <c r="DD117" s="216"/>
      <c r="DE117" s="216"/>
      <c r="DF117" s="216"/>
      <c r="DG117" s="216"/>
      <c r="DH117" s="216"/>
      <c r="DI117" s="216"/>
      <c r="DJ117" s="216"/>
      <c r="DK117" s="216"/>
      <c r="DL117" s="216"/>
      <c r="DM117" s="216"/>
      <c r="DN117" s="216"/>
      <c r="DO117" s="216"/>
      <c r="DP117" s="216"/>
      <c r="DQ117" s="216"/>
      <c r="DR117" s="216"/>
      <c r="DS117" s="216"/>
      <c r="DT117" s="216"/>
      <c r="DU117" s="216"/>
      <c r="DV117" s="216"/>
      <c r="DW117" s="216"/>
      <c r="DX117" s="216"/>
      <c r="DY117" s="216"/>
      <c r="DZ117" s="216"/>
      <c r="EA117" s="216"/>
      <c r="EB117" s="216"/>
      <c r="EC117" s="216"/>
      <c r="ED117" s="216"/>
      <c r="EE117" s="216"/>
      <c r="EF117" s="216"/>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c r="FD117" s="216"/>
      <c r="FE117" s="216"/>
      <c r="FF117" s="216"/>
      <c r="FG117" s="216"/>
      <c r="FH117" s="216"/>
      <c r="FI117" s="216"/>
      <c r="FJ117" s="216"/>
      <c r="FK117" s="216"/>
      <c r="FL117" s="216"/>
      <c r="FM117" s="216"/>
      <c r="FN117" s="216"/>
      <c r="FO117" s="216"/>
      <c r="FP117" s="216"/>
      <c r="FQ117" s="216"/>
      <c r="FR117" s="216"/>
      <c r="FS117" s="216"/>
      <c r="FT117" s="216"/>
      <c r="FU117" s="216"/>
      <c r="FV117" s="216"/>
      <c r="FW117" s="216"/>
      <c r="FX117" s="216"/>
      <c r="FY117" s="216"/>
      <c r="FZ117" s="216"/>
      <c r="GA117" s="216"/>
      <c r="GB117" s="216"/>
      <c r="GC117" s="216"/>
      <c r="GD117" s="216"/>
      <c r="GE117" s="216"/>
      <c r="GF117" s="216"/>
      <c r="GG117" s="216"/>
      <c r="GH117" s="216"/>
      <c r="GI117" s="216"/>
      <c r="GJ117" s="216"/>
      <c r="GK117" s="216"/>
      <c r="GL117" s="216"/>
      <c r="GM117" s="216"/>
      <c r="GN117" s="216"/>
      <c r="GO117" s="216"/>
      <c r="GP117" s="216"/>
      <c r="GQ117" s="216"/>
      <c r="GR117" s="216"/>
      <c r="GS117" s="216"/>
      <c r="GT117" s="216"/>
      <c r="GU117" s="216"/>
      <c r="GV117" s="216"/>
      <c r="GW117" s="216"/>
      <c r="GX117" s="216"/>
      <c r="GY117" s="216"/>
      <c r="GZ117" s="216"/>
      <c r="HA117" s="216"/>
      <c r="HB117" s="216"/>
      <c r="HC117" s="216"/>
      <c r="HD117" s="216"/>
      <c r="HE117" s="216"/>
      <c r="HF117" s="216"/>
      <c r="HG117" s="216"/>
      <c r="HH117" s="216"/>
      <c r="HI117" s="216"/>
      <c r="HJ117" s="216"/>
      <c r="HK117" s="216"/>
      <c r="HL117" s="216"/>
      <c r="HM117" s="216"/>
      <c r="HN117" s="216"/>
      <c r="HO117" s="216"/>
      <c r="HP117" s="216"/>
      <c r="HQ117" s="216"/>
      <c r="HR117" s="216"/>
      <c r="HS117" s="216"/>
      <c r="HT117" s="216"/>
      <c r="HU117" s="216"/>
      <c r="HV117" s="216"/>
      <c r="HW117" s="216"/>
      <c r="HX117" s="216"/>
      <c r="HY117" s="216"/>
      <c r="HZ117" s="216"/>
      <c r="IA117" s="216"/>
      <c r="IB117" s="216"/>
      <c r="IC117" s="216"/>
      <c r="ID117" s="216"/>
      <c r="IE117" s="216"/>
      <c r="IF117" s="216"/>
      <c r="IG117" s="216"/>
      <c r="IH117" s="216"/>
      <c r="II117" s="216"/>
      <c r="IJ117" s="216"/>
      <c r="IK117" s="216"/>
      <c r="IL117" s="228"/>
      <c r="IM117" s="228"/>
    </row>
    <row r="118" spans="1:247" s="208" customFormat="1" ht="30" customHeight="1">
      <c r="A118" s="162">
        <v>620003</v>
      </c>
      <c r="B118" s="164" t="s">
        <v>119</v>
      </c>
      <c r="C118" s="226">
        <v>262</v>
      </c>
      <c r="D118" s="216"/>
      <c r="E118" s="210"/>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216"/>
      <c r="CH118" s="216"/>
      <c r="CI118" s="216"/>
      <c r="CJ118" s="216"/>
      <c r="CK118" s="216"/>
      <c r="CL118" s="216"/>
      <c r="CM118" s="216"/>
      <c r="CN118" s="216"/>
      <c r="CO118" s="216"/>
      <c r="CP118" s="216"/>
      <c r="CQ118" s="216"/>
      <c r="CR118" s="216"/>
      <c r="CS118" s="216"/>
      <c r="CT118" s="216"/>
      <c r="CU118" s="216"/>
      <c r="CV118" s="216"/>
      <c r="CW118" s="216"/>
      <c r="CX118" s="216"/>
      <c r="CY118" s="216"/>
      <c r="CZ118" s="216"/>
      <c r="DA118" s="216"/>
      <c r="DB118" s="216"/>
      <c r="DC118" s="216"/>
      <c r="DD118" s="216"/>
      <c r="DE118" s="216"/>
      <c r="DF118" s="216"/>
      <c r="DG118" s="216"/>
      <c r="DH118" s="216"/>
      <c r="DI118" s="216"/>
      <c r="DJ118" s="216"/>
      <c r="DK118" s="216"/>
      <c r="DL118" s="216"/>
      <c r="DM118" s="216"/>
      <c r="DN118" s="216"/>
      <c r="DO118" s="216"/>
      <c r="DP118" s="216"/>
      <c r="DQ118" s="216"/>
      <c r="DR118" s="216"/>
      <c r="DS118" s="216"/>
      <c r="DT118" s="216"/>
      <c r="DU118" s="216"/>
      <c r="DV118" s="216"/>
      <c r="DW118" s="216"/>
      <c r="DX118" s="216"/>
      <c r="DY118" s="216"/>
      <c r="DZ118" s="216"/>
      <c r="EA118" s="216"/>
      <c r="EB118" s="216"/>
      <c r="EC118" s="216"/>
      <c r="ED118" s="216"/>
      <c r="EE118" s="216"/>
      <c r="EF118" s="216"/>
      <c r="EG118" s="216"/>
      <c r="EH118" s="216"/>
      <c r="EI118" s="216"/>
      <c r="EJ118" s="216"/>
      <c r="EK118" s="216"/>
      <c r="EL118" s="216"/>
      <c r="EM118" s="216"/>
      <c r="EN118" s="216"/>
      <c r="EO118" s="216"/>
      <c r="EP118" s="216"/>
      <c r="EQ118" s="216"/>
      <c r="ER118" s="216"/>
      <c r="ES118" s="216"/>
      <c r="ET118" s="216"/>
      <c r="EU118" s="216"/>
      <c r="EV118" s="216"/>
      <c r="EW118" s="216"/>
      <c r="EX118" s="216"/>
      <c r="EY118" s="216"/>
      <c r="EZ118" s="216"/>
      <c r="FA118" s="216"/>
      <c r="FB118" s="216"/>
      <c r="FC118" s="216"/>
      <c r="FD118" s="216"/>
      <c r="FE118" s="216"/>
      <c r="FF118" s="216"/>
      <c r="FG118" s="216"/>
      <c r="FH118" s="216"/>
      <c r="FI118" s="216"/>
      <c r="FJ118" s="216"/>
      <c r="FK118" s="216"/>
      <c r="FL118" s="216"/>
      <c r="FM118" s="216"/>
      <c r="FN118" s="216"/>
      <c r="FO118" s="216"/>
      <c r="FP118" s="216"/>
      <c r="FQ118" s="216"/>
      <c r="FR118" s="216"/>
      <c r="FS118" s="216"/>
      <c r="FT118" s="216"/>
      <c r="FU118" s="216"/>
      <c r="FV118" s="216"/>
      <c r="FW118" s="216"/>
      <c r="FX118" s="216"/>
      <c r="FY118" s="216"/>
      <c r="FZ118" s="216"/>
      <c r="GA118" s="216"/>
      <c r="GB118" s="216"/>
      <c r="GC118" s="216"/>
      <c r="GD118" s="216"/>
      <c r="GE118" s="216"/>
      <c r="GF118" s="216"/>
      <c r="GG118" s="216"/>
      <c r="GH118" s="216"/>
      <c r="GI118" s="216"/>
      <c r="GJ118" s="216"/>
      <c r="GK118" s="216"/>
      <c r="GL118" s="216"/>
      <c r="GM118" s="216"/>
      <c r="GN118" s="216"/>
      <c r="GO118" s="216"/>
      <c r="GP118" s="216"/>
      <c r="GQ118" s="216"/>
      <c r="GR118" s="216"/>
      <c r="GS118" s="216"/>
      <c r="GT118" s="216"/>
      <c r="GU118" s="216"/>
      <c r="GV118" s="216"/>
      <c r="GW118" s="216"/>
      <c r="GX118" s="216"/>
      <c r="GY118" s="216"/>
      <c r="GZ118" s="216"/>
      <c r="HA118" s="216"/>
      <c r="HB118" s="216"/>
      <c r="HC118" s="216"/>
      <c r="HD118" s="216"/>
      <c r="HE118" s="216"/>
      <c r="HF118" s="216"/>
      <c r="HG118" s="216"/>
      <c r="HH118" s="216"/>
      <c r="HI118" s="216"/>
      <c r="HJ118" s="216"/>
      <c r="HK118" s="216"/>
      <c r="HL118" s="216"/>
      <c r="HM118" s="216"/>
      <c r="HN118" s="216"/>
      <c r="HO118" s="216"/>
      <c r="HP118" s="216"/>
      <c r="HQ118" s="216"/>
      <c r="HR118" s="216"/>
      <c r="HS118" s="216"/>
      <c r="HT118" s="216"/>
      <c r="HU118" s="216"/>
      <c r="HV118" s="216"/>
      <c r="HW118" s="216"/>
      <c r="HX118" s="216"/>
      <c r="HY118" s="216"/>
      <c r="HZ118" s="216"/>
      <c r="IA118" s="216"/>
      <c r="IB118" s="216"/>
      <c r="IC118" s="216"/>
      <c r="ID118" s="216"/>
      <c r="IE118" s="216"/>
      <c r="IF118" s="216"/>
      <c r="IG118" s="216"/>
      <c r="IH118" s="216"/>
      <c r="II118" s="216"/>
      <c r="IJ118" s="216"/>
      <c r="IK118" s="216"/>
      <c r="IL118" s="228"/>
      <c r="IM118" s="228"/>
    </row>
    <row r="119" spans="1:247" s="208" customFormat="1" ht="30" customHeight="1">
      <c r="A119" s="162">
        <v>620004</v>
      </c>
      <c r="B119" s="164" t="s">
        <v>120</v>
      </c>
      <c r="C119" s="226">
        <v>1480</v>
      </c>
      <c r="D119" s="216"/>
      <c r="E119" s="210"/>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c r="FD119" s="216"/>
      <c r="FE119" s="216"/>
      <c r="FF119" s="216"/>
      <c r="FG119" s="216"/>
      <c r="FH119" s="216"/>
      <c r="FI119" s="216"/>
      <c r="FJ119" s="216"/>
      <c r="FK119" s="216"/>
      <c r="FL119" s="216"/>
      <c r="FM119" s="216"/>
      <c r="FN119" s="216"/>
      <c r="FO119" s="216"/>
      <c r="FP119" s="216"/>
      <c r="FQ119" s="216"/>
      <c r="FR119" s="216"/>
      <c r="FS119" s="216"/>
      <c r="FT119" s="216"/>
      <c r="FU119" s="216"/>
      <c r="FV119" s="216"/>
      <c r="FW119" s="216"/>
      <c r="FX119" s="216"/>
      <c r="FY119" s="216"/>
      <c r="FZ119" s="216"/>
      <c r="GA119" s="216"/>
      <c r="GB119" s="216"/>
      <c r="GC119" s="216"/>
      <c r="GD119" s="216"/>
      <c r="GE119" s="216"/>
      <c r="GF119" s="216"/>
      <c r="GG119" s="216"/>
      <c r="GH119" s="216"/>
      <c r="GI119" s="216"/>
      <c r="GJ119" s="216"/>
      <c r="GK119" s="216"/>
      <c r="GL119" s="216"/>
      <c r="GM119" s="216"/>
      <c r="GN119" s="216"/>
      <c r="GO119" s="216"/>
      <c r="GP119" s="216"/>
      <c r="GQ119" s="216"/>
      <c r="GR119" s="216"/>
      <c r="GS119" s="216"/>
      <c r="GT119" s="216"/>
      <c r="GU119" s="216"/>
      <c r="GV119" s="216"/>
      <c r="GW119" s="216"/>
      <c r="GX119" s="216"/>
      <c r="GY119" s="216"/>
      <c r="GZ119" s="216"/>
      <c r="HA119" s="216"/>
      <c r="HB119" s="216"/>
      <c r="HC119" s="216"/>
      <c r="HD119" s="216"/>
      <c r="HE119" s="216"/>
      <c r="HF119" s="216"/>
      <c r="HG119" s="216"/>
      <c r="HH119" s="216"/>
      <c r="HI119" s="216"/>
      <c r="HJ119" s="216"/>
      <c r="HK119" s="216"/>
      <c r="HL119" s="216"/>
      <c r="HM119" s="216"/>
      <c r="HN119" s="216"/>
      <c r="HO119" s="216"/>
      <c r="HP119" s="216"/>
      <c r="HQ119" s="216"/>
      <c r="HR119" s="216"/>
      <c r="HS119" s="216"/>
      <c r="HT119" s="216"/>
      <c r="HU119" s="216"/>
      <c r="HV119" s="216"/>
      <c r="HW119" s="216"/>
      <c r="HX119" s="216"/>
      <c r="HY119" s="216"/>
      <c r="HZ119" s="216"/>
      <c r="IA119" s="216"/>
      <c r="IB119" s="216"/>
      <c r="IC119" s="216"/>
      <c r="ID119" s="216"/>
      <c r="IE119" s="216"/>
      <c r="IF119" s="216"/>
      <c r="IG119" s="216"/>
      <c r="IH119" s="216"/>
      <c r="II119" s="216"/>
      <c r="IJ119" s="216"/>
      <c r="IK119" s="216"/>
      <c r="IL119" s="228"/>
      <c r="IM119" s="228"/>
    </row>
    <row r="120" spans="1:247" s="208" customFormat="1" ht="30" customHeight="1">
      <c r="A120" s="162">
        <v>620005</v>
      </c>
      <c r="B120" s="164" t="s">
        <v>121</v>
      </c>
      <c r="C120" s="226">
        <v>223</v>
      </c>
      <c r="D120" s="216"/>
      <c r="E120" s="210"/>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6"/>
      <c r="DK120" s="216"/>
      <c r="DL120" s="216"/>
      <c r="DM120" s="216"/>
      <c r="DN120" s="216"/>
      <c r="DO120" s="216"/>
      <c r="DP120" s="216"/>
      <c r="DQ120" s="216"/>
      <c r="DR120" s="216"/>
      <c r="DS120" s="216"/>
      <c r="DT120" s="216"/>
      <c r="DU120" s="216"/>
      <c r="DV120" s="216"/>
      <c r="DW120" s="216"/>
      <c r="DX120" s="216"/>
      <c r="DY120" s="216"/>
      <c r="DZ120" s="216"/>
      <c r="EA120" s="216"/>
      <c r="EB120" s="216"/>
      <c r="EC120" s="216"/>
      <c r="ED120" s="216"/>
      <c r="EE120" s="216"/>
      <c r="EF120" s="216"/>
      <c r="EG120" s="216"/>
      <c r="EH120" s="216"/>
      <c r="EI120" s="216"/>
      <c r="EJ120" s="216"/>
      <c r="EK120" s="216"/>
      <c r="EL120" s="216"/>
      <c r="EM120" s="216"/>
      <c r="EN120" s="216"/>
      <c r="EO120" s="216"/>
      <c r="EP120" s="216"/>
      <c r="EQ120" s="216"/>
      <c r="ER120" s="216"/>
      <c r="ES120" s="216"/>
      <c r="ET120" s="216"/>
      <c r="EU120" s="216"/>
      <c r="EV120" s="216"/>
      <c r="EW120" s="216"/>
      <c r="EX120" s="216"/>
      <c r="EY120" s="216"/>
      <c r="EZ120" s="216"/>
      <c r="FA120" s="216"/>
      <c r="FB120" s="216"/>
      <c r="FC120" s="216"/>
      <c r="FD120" s="216"/>
      <c r="FE120" s="216"/>
      <c r="FF120" s="216"/>
      <c r="FG120" s="216"/>
      <c r="FH120" s="216"/>
      <c r="FI120" s="216"/>
      <c r="FJ120" s="216"/>
      <c r="FK120" s="216"/>
      <c r="FL120" s="216"/>
      <c r="FM120" s="216"/>
      <c r="FN120" s="216"/>
      <c r="FO120" s="216"/>
      <c r="FP120" s="216"/>
      <c r="FQ120" s="216"/>
      <c r="FR120" s="216"/>
      <c r="FS120" s="216"/>
      <c r="FT120" s="216"/>
      <c r="FU120" s="216"/>
      <c r="FV120" s="216"/>
      <c r="FW120" s="216"/>
      <c r="FX120" s="216"/>
      <c r="FY120" s="216"/>
      <c r="FZ120" s="216"/>
      <c r="GA120" s="216"/>
      <c r="GB120" s="216"/>
      <c r="GC120" s="216"/>
      <c r="GD120" s="216"/>
      <c r="GE120" s="216"/>
      <c r="GF120" s="216"/>
      <c r="GG120" s="216"/>
      <c r="GH120" s="216"/>
      <c r="GI120" s="216"/>
      <c r="GJ120" s="216"/>
      <c r="GK120" s="216"/>
      <c r="GL120" s="216"/>
      <c r="GM120" s="216"/>
      <c r="GN120" s="216"/>
      <c r="GO120" s="216"/>
      <c r="GP120" s="216"/>
      <c r="GQ120" s="216"/>
      <c r="GR120" s="216"/>
      <c r="GS120" s="216"/>
      <c r="GT120" s="216"/>
      <c r="GU120" s="216"/>
      <c r="GV120" s="216"/>
      <c r="GW120" s="216"/>
      <c r="GX120" s="216"/>
      <c r="GY120" s="216"/>
      <c r="GZ120" s="216"/>
      <c r="HA120" s="216"/>
      <c r="HB120" s="216"/>
      <c r="HC120" s="216"/>
      <c r="HD120" s="216"/>
      <c r="HE120" s="216"/>
      <c r="HF120" s="216"/>
      <c r="HG120" s="216"/>
      <c r="HH120" s="216"/>
      <c r="HI120" s="216"/>
      <c r="HJ120" s="216"/>
      <c r="HK120" s="216"/>
      <c r="HL120" s="216"/>
      <c r="HM120" s="216"/>
      <c r="HN120" s="216"/>
      <c r="HO120" s="216"/>
      <c r="HP120" s="216"/>
      <c r="HQ120" s="216"/>
      <c r="HR120" s="216"/>
      <c r="HS120" s="216"/>
      <c r="HT120" s="216"/>
      <c r="HU120" s="216"/>
      <c r="HV120" s="216"/>
      <c r="HW120" s="216"/>
      <c r="HX120" s="216"/>
      <c r="HY120" s="216"/>
      <c r="HZ120" s="216"/>
      <c r="IA120" s="216"/>
      <c r="IB120" s="216"/>
      <c r="IC120" s="216"/>
      <c r="ID120" s="216"/>
      <c r="IE120" s="216"/>
      <c r="IF120" s="216"/>
      <c r="IG120" s="216"/>
      <c r="IH120" s="216"/>
      <c r="II120" s="216"/>
      <c r="IJ120" s="216"/>
      <c r="IK120" s="216"/>
      <c r="IL120" s="228"/>
      <c r="IM120" s="228"/>
    </row>
    <row r="121" spans="1:247" s="208" customFormat="1" ht="30" customHeight="1">
      <c r="A121" s="162">
        <v>620006</v>
      </c>
      <c r="B121" s="164" t="s">
        <v>122</v>
      </c>
      <c r="C121" s="226">
        <v>665</v>
      </c>
      <c r="D121" s="216"/>
      <c r="E121" s="210"/>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c r="EI121" s="216"/>
      <c r="EJ121" s="216"/>
      <c r="EK121" s="216"/>
      <c r="EL121" s="216"/>
      <c r="EM121" s="216"/>
      <c r="EN121" s="216"/>
      <c r="EO121" s="216"/>
      <c r="EP121" s="216"/>
      <c r="EQ121" s="216"/>
      <c r="ER121" s="216"/>
      <c r="ES121" s="216"/>
      <c r="ET121" s="216"/>
      <c r="EU121" s="216"/>
      <c r="EV121" s="216"/>
      <c r="EW121" s="216"/>
      <c r="EX121" s="216"/>
      <c r="EY121" s="216"/>
      <c r="EZ121" s="216"/>
      <c r="FA121" s="216"/>
      <c r="FB121" s="216"/>
      <c r="FC121" s="216"/>
      <c r="FD121" s="216"/>
      <c r="FE121" s="216"/>
      <c r="FF121" s="216"/>
      <c r="FG121" s="216"/>
      <c r="FH121" s="216"/>
      <c r="FI121" s="216"/>
      <c r="FJ121" s="216"/>
      <c r="FK121" s="216"/>
      <c r="FL121" s="216"/>
      <c r="FM121" s="216"/>
      <c r="FN121" s="216"/>
      <c r="FO121" s="216"/>
      <c r="FP121" s="216"/>
      <c r="FQ121" s="216"/>
      <c r="FR121" s="216"/>
      <c r="FS121" s="216"/>
      <c r="FT121" s="216"/>
      <c r="FU121" s="216"/>
      <c r="FV121" s="216"/>
      <c r="FW121" s="216"/>
      <c r="FX121" s="216"/>
      <c r="FY121" s="216"/>
      <c r="FZ121" s="216"/>
      <c r="GA121" s="216"/>
      <c r="GB121" s="216"/>
      <c r="GC121" s="216"/>
      <c r="GD121" s="216"/>
      <c r="GE121" s="216"/>
      <c r="GF121" s="216"/>
      <c r="GG121" s="216"/>
      <c r="GH121" s="216"/>
      <c r="GI121" s="216"/>
      <c r="GJ121" s="216"/>
      <c r="GK121" s="216"/>
      <c r="GL121" s="216"/>
      <c r="GM121" s="216"/>
      <c r="GN121" s="216"/>
      <c r="GO121" s="216"/>
      <c r="GP121" s="216"/>
      <c r="GQ121" s="216"/>
      <c r="GR121" s="216"/>
      <c r="GS121" s="216"/>
      <c r="GT121" s="216"/>
      <c r="GU121" s="216"/>
      <c r="GV121" s="216"/>
      <c r="GW121" s="216"/>
      <c r="GX121" s="216"/>
      <c r="GY121" s="216"/>
      <c r="GZ121" s="216"/>
      <c r="HA121" s="216"/>
      <c r="HB121" s="216"/>
      <c r="HC121" s="216"/>
      <c r="HD121" s="216"/>
      <c r="HE121" s="216"/>
      <c r="HF121" s="216"/>
      <c r="HG121" s="216"/>
      <c r="HH121" s="216"/>
      <c r="HI121" s="216"/>
      <c r="HJ121" s="216"/>
      <c r="HK121" s="216"/>
      <c r="HL121" s="216"/>
      <c r="HM121" s="216"/>
      <c r="HN121" s="216"/>
      <c r="HO121" s="216"/>
      <c r="HP121" s="216"/>
      <c r="HQ121" s="216"/>
      <c r="HR121" s="216"/>
      <c r="HS121" s="216"/>
      <c r="HT121" s="216"/>
      <c r="HU121" s="216"/>
      <c r="HV121" s="216"/>
      <c r="HW121" s="216"/>
      <c r="HX121" s="216"/>
      <c r="HY121" s="216"/>
      <c r="HZ121" s="216"/>
      <c r="IA121" s="216"/>
      <c r="IB121" s="216"/>
      <c r="IC121" s="216"/>
      <c r="ID121" s="216"/>
      <c r="IE121" s="216"/>
      <c r="IF121" s="216"/>
      <c r="IG121" s="216"/>
      <c r="IH121" s="216"/>
      <c r="II121" s="216"/>
      <c r="IJ121" s="216"/>
      <c r="IK121" s="216"/>
      <c r="IL121" s="228"/>
      <c r="IM121" s="228"/>
    </row>
    <row r="122" spans="1:247" s="210" customFormat="1" ht="30" customHeight="1">
      <c r="A122" s="165">
        <v>621</v>
      </c>
      <c r="B122" s="163" t="s">
        <v>123</v>
      </c>
      <c r="C122" s="225">
        <v>1360</v>
      </c>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c r="EI122" s="216"/>
      <c r="EJ122" s="216"/>
      <c r="EK122" s="216"/>
      <c r="EL122" s="216"/>
      <c r="EM122" s="216"/>
      <c r="EN122" s="216"/>
      <c r="EO122" s="216"/>
      <c r="EP122" s="216"/>
      <c r="EQ122" s="216"/>
      <c r="ER122" s="216"/>
      <c r="ES122" s="216"/>
      <c r="ET122" s="216"/>
      <c r="EU122" s="216"/>
      <c r="EV122" s="216"/>
      <c r="EW122" s="216"/>
      <c r="EX122" s="216"/>
      <c r="EY122" s="216"/>
      <c r="EZ122" s="216"/>
      <c r="FA122" s="216"/>
      <c r="FB122" s="216"/>
      <c r="FC122" s="216"/>
      <c r="FD122" s="216"/>
      <c r="FE122" s="216"/>
      <c r="FF122" s="216"/>
      <c r="FG122" s="216"/>
      <c r="FH122" s="216"/>
      <c r="FI122" s="216"/>
      <c r="FJ122" s="216"/>
      <c r="FK122" s="216"/>
      <c r="FL122" s="216"/>
      <c r="FM122" s="216"/>
      <c r="FN122" s="216"/>
      <c r="FO122" s="216"/>
      <c r="FP122" s="216"/>
      <c r="FQ122" s="216"/>
      <c r="FR122" s="216"/>
      <c r="FS122" s="216"/>
      <c r="FT122" s="216"/>
      <c r="FU122" s="216"/>
      <c r="FV122" s="216"/>
      <c r="FW122" s="216"/>
      <c r="FX122" s="216"/>
      <c r="FY122" s="216"/>
      <c r="FZ122" s="216"/>
      <c r="GA122" s="216"/>
      <c r="GB122" s="216"/>
      <c r="GC122" s="216"/>
      <c r="GD122" s="216"/>
      <c r="GE122" s="216"/>
      <c r="GF122" s="216"/>
      <c r="GG122" s="216"/>
      <c r="GH122" s="216"/>
      <c r="GI122" s="216"/>
      <c r="GJ122" s="216"/>
      <c r="GK122" s="216"/>
      <c r="GL122" s="216"/>
      <c r="GM122" s="216"/>
      <c r="GN122" s="216"/>
      <c r="GO122" s="216"/>
      <c r="GP122" s="216"/>
      <c r="GQ122" s="216"/>
      <c r="GR122" s="216"/>
      <c r="GS122" s="216"/>
      <c r="GT122" s="216"/>
      <c r="GU122" s="216"/>
      <c r="GV122" s="216"/>
      <c r="GW122" s="216"/>
      <c r="GX122" s="216"/>
      <c r="GY122" s="216"/>
      <c r="GZ122" s="216"/>
      <c r="HA122" s="216"/>
      <c r="HB122" s="216"/>
      <c r="HC122" s="216"/>
      <c r="HD122" s="216"/>
      <c r="HE122" s="216"/>
      <c r="HF122" s="216"/>
      <c r="HG122" s="216"/>
      <c r="HH122" s="216"/>
      <c r="HI122" s="216"/>
      <c r="HJ122" s="216"/>
      <c r="HK122" s="216"/>
      <c r="HL122" s="216"/>
      <c r="HM122" s="216"/>
      <c r="HN122" s="216"/>
      <c r="HO122" s="216"/>
      <c r="HP122" s="216"/>
      <c r="HQ122" s="216"/>
      <c r="HR122" s="216"/>
      <c r="HS122" s="216"/>
      <c r="HT122" s="216"/>
      <c r="HU122" s="216"/>
      <c r="HV122" s="216"/>
      <c r="HW122" s="216"/>
      <c r="HX122" s="216"/>
      <c r="HY122" s="216"/>
      <c r="HZ122" s="216"/>
      <c r="IA122" s="216"/>
      <c r="IB122" s="216"/>
      <c r="IC122" s="216"/>
      <c r="ID122" s="216"/>
      <c r="IE122" s="216"/>
      <c r="IF122" s="216"/>
      <c r="IG122" s="216"/>
      <c r="IH122" s="216"/>
      <c r="II122" s="216"/>
      <c r="IJ122" s="216"/>
      <c r="IK122" s="216"/>
      <c r="IL122" s="228"/>
      <c r="IM122" s="228"/>
    </row>
    <row r="123" spans="1:247" s="208" customFormat="1" ht="30" customHeight="1">
      <c r="A123" s="162">
        <v>621001</v>
      </c>
      <c r="B123" s="164" t="s">
        <v>124</v>
      </c>
      <c r="C123" s="226">
        <v>12</v>
      </c>
      <c r="D123" s="216"/>
      <c r="E123" s="210"/>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6"/>
      <c r="CR123" s="216"/>
      <c r="CS123" s="216"/>
      <c r="CT123" s="216"/>
      <c r="CU123" s="216"/>
      <c r="CV123" s="216"/>
      <c r="CW123" s="216"/>
      <c r="CX123" s="216"/>
      <c r="CY123" s="216"/>
      <c r="CZ123" s="216"/>
      <c r="DA123" s="216"/>
      <c r="DB123" s="216"/>
      <c r="DC123" s="216"/>
      <c r="DD123" s="216"/>
      <c r="DE123" s="216"/>
      <c r="DF123" s="216"/>
      <c r="DG123" s="216"/>
      <c r="DH123" s="216"/>
      <c r="DI123" s="216"/>
      <c r="DJ123" s="216"/>
      <c r="DK123" s="216"/>
      <c r="DL123" s="216"/>
      <c r="DM123" s="216"/>
      <c r="DN123" s="216"/>
      <c r="DO123" s="216"/>
      <c r="DP123" s="216"/>
      <c r="DQ123" s="216"/>
      <c r="DR123" s="216"/>
      <c r="DS123" s="216"/>
      <c r="DT123" s="216"/>
      <c r="DU123" s="216"/>
      <c r="DV123" s="216"/>
      <c r="DW123" s="216"/>
      <c r="DX123" s="216"/>
      <c r="DY123" s="216"/>
      <c r="DZ123" s="216"/>
      <c r="EA123" s="216"/>
      <c r="EB123" s="216"/>
      <c r="EC123" s="216"/>
      <c r="ED123" s="216"/>
      <c r="EE123" s="216"/>
      <c r="EF123" s="216"/>
      <c r="EG123" s="216"/>
      <c r="EH123" s="216"/>
      <c r="EI123" s="216"/>
      <c r="EJ123" s="216"/>
      <c r="EK123" s="216"/>
      <c r="EL123" s="216"/>
      <c r="EM123" s="216"/>
      <c r="EN123" s="216"/>
      <c r="EO123" s="216"/>
      <c r="EP123" s="216"/>
      <c r="EQ123" s="216"/>
      <c r="ER123" s="216"/>
      <c r="ES123" s="216"/>
      <c r="ET123" s="216"/>
      <c r="EU123" s="216"/>
      <c r="EV123" s="216"/>
      <c r="EW123" s="216"/>
      <c r="EX123" s="216"/>
      <c r="EY123" s="216"/>
      <c r="EZ123" s="216"/>
      <c r="FA123" s="216"/>
      <c r="FB123" s="216"/>
      <c r="FC123" s="216"/>
      <c r="FD123" s="216"/>
      <c r="FE123" s="216"/>
      <c r="FF123" s="216"/>
      <c r="FG123" s="216"/>
      <c r="FH123" s="216"/>
      <c r="FI123" s="216"/>
      <c r="FJ123" s="216"/>
      <c r="FK123" s="216"/>
      <c r="FL123" s="216"/>
      <c r="FM123" s="216"/>
      <c r="FN123" s="216"/>
      <c r="FO123" s="216"/>
      <c r="FP123" s="216"/>
      <c r="FQ123" s="216"/>
      <c r="FR123" s="216"/>
      <c r="FS123" s="216"/>
      <c r="FT123" s="216"/>
      <c r="FU123" s="216"/>
      <c r="FV123" s="216"/>
      <c r="FW123" s="216"/>
      <c r="FX123" s="216"/>
      <c r="FY123" s="216"/>
      <c r="FZ123" s="216"/>
      <c r="GA123" s="216"/>
      <c r="GB123" s="216"/>
      <c r="GC123" s="216"/>
      <c r="GD123" s="216"/>
      <c r="GE123" s="216"/>
      <c r="GF123" s="216"/>
      <c r="GG123" s="216"/>
      <c r="GH123" s="216"/>
      <c r="GI123" s="216"/>
      <c r="GJ123" s="216"/>
      <c r="GK123" s="216"/>
      <c r="GL123" s="216"/>
      <c r="GM123" s="216"/>
      <c r="GN123" s="216"/>
      <c r="GO123" s="216"/>
      <c r="GP123" s="216"/>
      <c r="GQ123" s="216"/>
      <c r="GR123" s="216"/>
      <c r="GS123" s="216"/>
      <c r="GT123" s="216"/>
      <c r="GU123" s="216"/>
      <c r="GV123" s="216"/>
      <c r="GW123" s="216"/>
      <c r="GX123" s="216"/>
      <c r="GY123" s="216"/>
      <c r="GZ123" s="216"/>
      <c r="HA123" s="216"/>
      <c r="HB123" s="216"/>
      <c r="HC123" s="216"/>
      <c r="HD123" s="216"/>
      <c r="HE123" s="216"/>
      <c r="HF123" s="216"/>
      <c r="HG123" s="216"/>
      <c r="HH123" s="216"/>
      <c r="HI123" s="216"/>
      <c r="HJ123" s="216"/>
      <c r="HK123" s="216"/>
      <c r="HL123" s="216"/>
      <c r="HM123" s="216"/>
      <c r="HN123" s="216"/>
      <c r="HO123" s="216"/>
      <c r="HP123" s="216"/>
      <c r="HQ123" s="216"/>
      <c r="HR123" s="216"/>
      <c r="HS123" s="216"/>
      <c r="HT123" s="216"/>
      <c r="HU123" s="216"/>
      <c r="HV123" s="216"/>
      <c r="HW123" s="216"/>
      <c r="HX123" s="216"/>
      <c r="HY123" s="216"/>
      <c r="HZ123" s="216"/>
      <c r="IA123" s="216"/>
      <c r="IB123" s="216"/>
      <c r="IC123" s="216"/>
      <c r="ID123" s="216"/>
      <c r="IE123" s="216"/>
      <c r="IF123" s="216"/>
      <c r="IG123" s="216"/>
      <c r="IH123" s="216"/>
      <c r="II123" s="216"/>
      <c r="IJ123" s="216"/>
      <c r="IK123" s="216"/>
      <c r="IL123" s="228"/>
      <c r="IM123" s="228"/>
    </row>
    <row r="124" spans="1:247" s="208" customFormat="1" ht="30" customHeight="1">
      <c r="A124" s="162">
        <v>621002</v>
      </c>
      <c r="B124" s="164" t="s">
        <v>125</v>
      </c>
      <c r="C124" s="191">
        <v>181</v>
      </c>
      <c r="D124" s="216"/>
      <c r="E124" s="210"/>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c r="CF124" s="216"/>
      <c r="CG124" s="216"/>
      <c r="CH124" s="216"/>
      <c r="CI124" s="216"/>
      <c r="CJ124" s="216"/>
      <c r="CK124" s="216"/>
      <c r="CL124" s="216"/>
      <c r="CM124" s="216"/>
      <c r="CN124" s="216"/>
      <c r="CO124" s="216"/>
      <c r="CP124" s="216"/>
      <c r="CQ124" s="216"/>
      <c r="CR124" s="216"/>
      <c r="CS124" s="216"/>
      <c r="CT124" s="216"/>
      <c r="CU124" s="216"/>
      <c r="CV124" s="216"/>
      <c r="CW124" s="216"/>
      <c r="CX124" s="216"/>
      <c r="CY124" s="216"/>
      <c r="CZ124" s="216"/>
      <c r="DA124" s="216"/>
      <c r="DB124" s="216"/>
      <c r="DC124" s="216"/>
      <c r="DD124" s="216"/>
      <c r="DE124" s="216"/>
      <c r="DF124" s="216"/>
      <c r="DG124" s="216"/>
      <c r="DH124" s="216"/>
      <c r="DI124" s="216"/>
      <c r="DJ124" s="216"/>
      <c r="DK124" s="216"/>
      <c r="DL124" s="216"/>
      <c r="DM124" s="216"/>
      <c r="DN124" s="216"/>
      <c r="DO124" s="216"/>
      <c r="DP124" s="216"/>
      <c r="DQ124" s="216"/>
      <c r="DR124" s="216"/>
      <c r="DS124" s="216"/>
      <c r="DT124" s="216"/>
      <c r="DU124" s="216"/>
      <c r="DV124" s="216"/>
      <c r="DW124" s="216"/>
      <c r="DX124" s="216"/>
      <c r="DY124" s="216"/>
      <c r="DZ124" s="216"/>
      <c r="EA124" s="216"/>
      <c r="EB124" s="216"/>
      <c r="EC124" s="216"/>
      <c r="ED124" s="216"/>
      <c r="EE124" s="216"/>
      <c r="EF124" s="216"/>
      <c r="EG124" s="216"/>
      <c r="EH124" s="216"/>
      <c r="EI124" s="216"/>
      <c r="EJ124" s="216"/>
      <c r="EK124" s="216"/>
      <c r="EL124" s="216"/>
      <c r="EM124" s="216"/>
      <c r="EN124" s="216"/>
      <c r="EO124" s="216"/>
      <c r="EP124" s="216"/>
      <c r="EQ124" s="216"/>
      <c r="ER124" s="216"/>
      <c r="ES124" s="216"/>
      <c r="ET124" s="216"/>
      <c r="EU124" s="216"/>
      <c r="EV124" s="216"/>
      <c r="EW124" s="216"/>
      <c r="EX124" s="216"/>
      <c r="EY124" s="216"/>
      <c r="EZ124" s="216"/>
      <c r="FA124" s="216"/>
      <c r="FB124" s="216"/>
      <c r="FC124" s="216"/>
      <c r="FD124" s="216"/>
      <c r="FE124" s="216"/>
      <c r="FF124" s="216"/>
      <c r="FG124" s="216"/>
      <c r="FH124" s="216"/>
      <c r="FI124" s="216"/>
      <c r="FJ124" s="216"/>
      <c r="FK124" s="216"/>
      <c r="FL124" s="216"/>
      <c r="FM124" s="216"/>
      <c r="FN124" s="216"/>
      <c r="FO124" s="216"/>
      <c r="FP124" s="216"/>
      <c r="FQ124" s="216"/>
      <c r="FR124" s="216"/>
      <c r="FS124" s="216"/>
      <c r="FT124" s="216"/>
      <c r="FU124" s="216"/>
      <c r="FV124" s="216"/>
      <c r="FW124" s="216"/>
      <c r="FX124" s="216"/>
      <c r="FY124" s="216"/>
      <c r="FZ124" s="216"/>
      <c r="GA124" s="216"/>
      <c r="GB124" s="216"/>
      <c r="GC124" s="216"/>
      <c r="GD124" s="216"/>
      <c r="GE124" s="216"/>
      <c r="GF124" s="216"/>
      <c r="GG124" s="216"/>
      <c r="GH124" s="216"/>
      <c r="GI124" s="216"/>
      <c r="GJ124" s="216"/>
      <c r="GK124" s="216"/>
      <c r="GL124" s="216"/>
      <c r="GM124" s="216"/>
      <c r="GN124" s="216"/>
      <c r="GO124" s="216"/>
      <c r="GP124" s="216"/>
      <c r="GQ124" s="216"/>
      <c r="GR124" s="216"/>
      <c r="GS124" s="216"/>
      <c r="GT124" s="216"/>
      <c r="GU124" s="216"/>
      <c r="GV124" s="216"/>
      <c r="GW124" s="216"/>
      <c r="GX124" s="216"/>
      <c r="GY124" s="216"/>
      <c r="GZ124" s="216"/>
      <c r="HA124" s="216"/>
      <c r="HB124" s="216"/>
      <c r="HC124" s="216"/>
      <c r="HD124" s="216"/>
      <c r="HE124" s="216"/>
      <c r="HF124" s="216"/>
      <c r="HG124" s="216"/>
      <c r="HH124" s="216"/>
      <c r="HI124" s="216"/>
      <c r="HJ124" s="216"/>
      <c r="HK124" s="216"/>
      <c r="HL124" s="216"/>
      <c r="HM124" s="216"/>
      <c r="HN124" s="216"/>
      <c r="HO124" s="216"/>
      <c r="HP124" s="216"/>
      <c r="HQ124" s="216"/>
      <c r="HR124" s="216"/>
      <c r="HS124" s="216"/>
      <c r="HT124" s="216"/>
      <c r="HU124" s="216"/>
      <c r="HV124" s="216"/>
      <c r="HW124" s="216"/>
      <c r="HX124" s="216"/>
      <c r="HY124" s="216"/>
      <c r="HZ124" s="216"/>
      <c r="IA124" s="216"/>
      <c r="IB124" s="216"/>
      <c r="IC124" s="216"/>
      <c r="ID124" s="216"/>
      <c r="IE124" s="216"/>
      <c r="IF124" s="216"/>
      <c r="IG124" s="216"/>
      <c r="IH124" s="216"/>
      <c r="II124" s="216"/>
      <c r="IJ124" s="216"/>
      <c r="IK124" s="216"/>
      <c r="IL124" s="228"/>
      <c r="IM124" s="228"/>
    </row>
    <row r="125" spans="1:247" s="208" customFormat="1" ht="30" customHeight="1">
      <c r="A125" s="162">
        <v>621003</v>
      </c>
      <c r="B125" s="164" t="s">
        <v>126</v>
      </c>
      <c r="C125" s="226">
        <v>456</v>
      </c>
      <c r="D125" s="216"/>
      <c r="E125" s="210"/>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c r="DW125" s="216"/>
      <c r="DX125" s="216"/>
      <c r="DY125" s="216"/>
      <c r="DZ125" s="216"/>
      <c r="EA125" s="216"/>
      <c r="EB125" s="216"/>
      <c r="EC125" s="216"/>
      <c r="ED125" s="216"/>
      <c r="EE125" s="216"/>
      <c r="EF125" s="216"/>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c r="FD125" s="216"/>
      <c r="FE125" s="216"/>
      <c r="FF125" s="216"/>
      <c r="FG125" s="216"/>
      <c r="FH125" s="216"/>
      <c r="FI125" s="216"/>
      <c r="FJ125" s="216"/>
      <c r="FK125" s="216"/>
      <c r="FL125" s="216"/>
      <c r="FM125" s="216"/>
      <c r="FN125" s="216"/>
      <c r="FO125" s="216"/>
      <c r="FP125" s="216"/>
      <c r="FQ125" s="216"/>
      <c r="FR125" s="216"/>
      <c r="FS125" s="216"/>
      <c r="FT125" s="216"/>
      <c r="FU125" s="216"/>
      <c r="FV125" s="216"/>
      <c r="FW125" s="216"/>
      <c r="FX125" s="216"/>
      <c r="FY125" s="216"/>
      <c r="FZ125" s="216"/>
      <c r="GA125" s="216"/>
      <c r="GB125" s="216"/>
      <c r="GC125" s="216"/>
      <c r="GD125" s="216"/>
      <c r="GE125" s="216"/>
      <c r="GF125" s="216"/>
      <c r="GG125" s="216"/>
      <c r="GH125" s="216"/>
      <c r="GI125" s="216"/>
      <c r="GJ125" s="216"/>
      <c r="GK125" s="216"/>
      <c r="GL125" s="216"/>
      <c r="GM125" s="216"/>
      <c r="GN125" s="216"/>
      <c r="GO125" s="216"/>
      <c r="GP125" s="216"/>
      <c r="GQ125" s="216"/>
      <c r="GR125" s="216"/>
      <c r="GS125" s="216"/>
      <c r="GT125" s="216"/>
      <c r="GU125" s="216"/>
      <c r="GV125" s="216"/>
      <c r="GW125" s="216"/>
      <c r="GX125" s="216"/>
      <c r="GY125" s="216"/>
      <c r="GZ125" s="216"/>
      <c r="HA125" s="216"/>
      <c r="HB125" s="216"/>
      <c r="HC125" s="216"/>
      <c r="HD125" s="216"/>
      <c r="HE125" s="216"/>
      <c r="HF125" s="216"/>
      <c r="HG125" s="216"/>
      <c r="HH125" s="216"/>
      <c r="HI125" s="216"/>
      <c r="HJ125" s="216"/>
      <c r="HK125" s="216"/>
      <c r="HL125" s="216"/>
      <c r="HM125" s="216"/>
      <c r="HN125" s="216"/>
      <c r="HO125" s="216"/>
      <c r="HP125" s="216"/>
      <c r="HQ125" s="216"/>
      <c r="HR125" s="216"/>
      <c r="HS125" s="216"/>
      <c r="HT125" s="216"/>
      <c r="HU125" s="216"/>
      <c r="HV125" s="216"/>
      <c r="HW125" s="216"/>
      <c r="HX125" s="216"/>
      <c r="HY125" s="216"/>
      <c r="HZ125" s="216"/>
      <c r="IA125" s="216"/>
      <c r="IB125" s="216"/>
      <c r="IC125" s="216"/>
      <c r="ID125" s="216"/>
      <c r="IE125" s="216"/>
      <c r="IF125" s="216"/>
      <c r="IG125" s="216"/>
      <c r="IH125" s="216"/>
      <c r="II125" s="216"/>
      <c r="IJ125" s="216"/>
      <c r="IK125" s="216"/>
      <c r="IL125" s="228"/>
      <c r="IM125" s="228"/>
    </row>
    <row r="126" spans="1:247" s="208" customFormat="1" ht="30" customHeight="1">
      <c r="A126" s="162">
        <v>621004</v>
      </c>
      <c r="B126" s="164" t="s">
        <v>127</v>
      </c>
      <c r="C126" s="226">
        <v>222</v>
      </c>
      <c r="D126" s="216"/>
      <c r="E126" s="210"/>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6"/>
      <c r="CE126" s="216"/>
      <c r="CF126" s="216"/>
      <c r="CG126" s="216"/>
      <c r="CH126" s="216"/>
      <c r="CI126" s="216"/>
      <c r="CJ126" s="216"/>
      <c r="CK126" s="216"/>
      <c r="CL126" s="216"/>
      <c r="CM126" s="216"/>
      <c r="CN126" s="216"/>
      <c r="CO126" s="216"/>
      <c r="CP126" s="216"/>
      <c r="CQ126" s="216"/>
      <c r="CR126" s="216"/>
      <c r="CS126" s="216"/>
      <c r="CT126" s="216"/>
      <c r="CU126" s="216"/>
      <c r="CV126" s="216"/>
      <c r="CW126" s="216"/>
      <c r="CX126" s="216"/>
      <c r="CY126" s="216"/>
      <c r="CZ126" s="216"/>
      <c r="DA126" s="216"/>
      <c r="DB126" s="216"/>
      <c r="DC126" s="216"/>
      <c r="DD126" s="216"/>
      <c r="DE126" s="216"/>
      <c r="DF126" s="216"/>
      <c r="DG126" s="216"/>
      <c r="DH126" s="216"/>
      <c r="DI126" s="216"/>
      <c r="DJ126" s="216"/>
      <c r="DK126" s="216"/>
      <c r="DL126" s="216"/>
      <c r="DM126" s="216"/>
      <c r="DN126" s="216"/>
      <c r="DO126" s="216"/>
      <c r="DP126" s="216"/>
      <c r="DQ126" s="216"/>
      <c r="DR126" s="216"/>
      <c r="DS126" s="216"/>
      <c r="DT126" s="216"/>
      <c r="DU126" s="216"/>
      <c r="DV126" s="216"/>
      <c r="DW126" s="216"/>
      <c r="DX126" s="216"/>
      <c r="DY126" s="216"/>
      <c r="DZ126" s="216"/>
      <c r="EA126" s="216"/>
      <c r="EB126" s="216"/>
      <c r="EC126" s="216"/>
      <c r="ED126" s="216"/>
      <c r="EE126" s="216"/>
      <c r="EF126" s="216"/>
      <c r="EG126" s="216"/>
      <c r="EH126" s="216"/>
      <c r="EI126" s="216"/>
      <c r="EJ126" s="216"/>
      <c r="EK126" s="216"/>
      <c r="EL126" s="216"/>
      <c r="EM126" s="216"/>
      <c r="EN126" s="216"/>
      <c r="EO126" s="216"/>
      <c r="EP126" s="216"/>
      <c r="EQ126" s="216"/>
      <c r="ER126" s="216"/>
      <c r="ES126" s="216"/>
      <c r="ET126" s="216"/>
      <c r="EU126" s="216"/>
      <c r="EV126" s="216"/>
      <c r="EW126" s="216"/>
      <c r="EX126" s="216"/>
      <c r="EY126" s="216"/>
      <c r="EZ126" s="216"/>
      <c r="FA126" s="216"/>
      <c r="FB126" s="216"/>
      <c r="FC126" s="216"/>
      <c r="FD126" s="216"/>
      <c r="FE126" s="216"/>
      <c r="FF126" s="216"/>
      <c r="FG126" s="216"/>
      <c r="FH126" s="216"/>
      <c r="FI126" s="216"/>
      <c r="FJ126" s="216"/>
      <c r="FK126" s="216"/>
      <c r="FL126" s="216"/>
      <c r="FM126" s="216"/>
      <c r="FN126" s="216"/>
      <c r="FO126" s="216"/>
      <c r="FP126" s="216"/>
      <c r="FQ126" s="216"/>
      <c r="FR126" s="216"/>
      <c r="FS126" s="216"/>
      <c r="FT126" s="216"/>
      <c r="FU126" s="216"/>
      <c r="FV126" s="216"/>
      <c r="FW126" s="216"/>
      <c r="FX126" s="216"/>
      <c r="FY126" s="216"/>
      <c r="FZ126" s="216"/>
      <c r="GA126" s="216"/>
      <c r="GB126" s="216"/>
      <c r="GC126" s="216"/>
      <c r="GD126" s="216"/>
      <c r="GE126" s="216"/>
      <c r="GF126" s="216"/>
      <c r="GG126" s="216"/>
      <c r="GH126" s="216"/>
      <c r="GI126" s="216"/>
      <c r="GJ126" s="216"/>
      <c r="GK126" s="216"/>
      <c r="GL126" s="216"/>
      <c r="GM126" s="216"/>
      <c r="GN126" s="216"/>
      <c r="GO126" s="216"/>
      <c r="GP126" s="216"/>
      <c r="GQ126" s="216"/>
      <c r="GR126" s="216"/>
      <c r="GS126" s="216"/>
      <c r="GT126" s="216"/>
      <c r="GU126" s="216"/>
      <c r="GV126" s="216"/>
      <c r="GW126" s="216"/>
      <c r="GX126" s="216"/>
      <c r="GY126" s="216"/>
      <c r="GZ126" s="216"/>
      <c r="HA126" s="216"/>
      <c r="HB126" s="216"/>
      <c r="HC126" s="216"/>
      <c r="HD126" s="216"/>
      <c r="HE126" s="216"/>
      <c r="HF126" s="216"/>
      <c r="HG126" s="216"/>
      <c r="HH126" s="216"/>
      <c r="HI126" s="216"/>
      <c r="HJ126" s="216"/>
      <c r="HK126" s="216"/>
      <c r="HL126" s="216"/>
      <c r="HM126" s="216"/>
      <c r="HN126" s="216"/>
      <c r="HO126" s="216"/>
      <c r="HP126" s="216"/>
      <c r="HQ126" s="216"/>
      <c r="HR126" s="216"/>
      <c r="HS126" s="216"/>
      <c r="HT126" s="216"/>
      <c r="HU126" s="216"/>
      <c r="HV126" s="216"/>
      <c r="HW126" s="216"/>
      <c r="HX126" s="216"/>
      <c r="HY126" s="216"/>
      <c r="HZ126" s="216"/>
      <c r="IA126" s="216"/>
      <c r="IB126" s="216"/>
      <c r="IC126" s="216"/>
      <c r="ID126" s="216"/>
      <c r="IE126" s="216"/>
      <c r="IF126" s="216"/>
      <c r="IG126" s="216"/>
      <c r="IH126" s="216"/>
      <c r="II126" s="216"/>
      <c r="IJ126" s="216"/>
      <c r="IK126" s="216"/>
      <c r="IL126" s="228"/>
      <c r="IM126" s="228"/>
    </row>
    <row r="127" spans="1:247" s="208" customFormat="1" ht="30" customHeight="1">
      <c r="A127" s="162">
        <v>621005</v>
      </c>
      <c r="B127" s="164" t="s">
        <v>128</v>
      </c>
      <c r="C127" s="226">
        <v>267</v>
      </c>
      <c r="D127" s="216"/>
      <c r="E127" s="210"/>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216"/>
      <c r="CD127" s="216"/>
      <c r="CE127" s="216"/>
      <c r="CF127" s="216"/>
      <c r="CG127" s="216"/>
      <c r="CH127" s="216"/>
      <c r="CI127" s="216"/>
      <c r="CJ127" s="216"/>
      <c r="CK127" s="216"/>
      <c r="CL127" s="216"/>
      <c r="CM127" s="216"/>
      <c r="CN127" s="216"/>
      <c r="CO127" s="216"/>
      <c r="CP127" s="216"/>
      <c r="CQ127" s="216"/>
      <c r="CR127" s="216"/>
      <c r="CS127" s="216"/>
      <c r="CT127" s="216"/>
      <c r="CU127" s="216"/>
      <c r="CV127" s="216"/>
      <c r="CW127" s="216"/>
      <c r="CX127" s="216"/>
      <c r="CY127" s="216"/>
      <c r="CZ127" s="216"/>
      <c r="DA127" s="216"/>
      <c r="DB127" s="216"/>
      <c r="DC127" s="216"/>
      <c r="DD127" s="216"/>
      <c r="DE127" s="216"/>
      <c r="DF127" s="216"/>
      <c r="DG127" s="216"/>
      <c r="DH127" s="216"/>
      <c r="DI127" s="216"/>
      <c r="DJ127" s="216"/>
      <c r="DK127" s="216"/>
      <c r="DL127" s="216"/>
      <c r="DM127" s="216"/>
      <c r="DN127" s="216"/>
      <c r="DO127" s="216"/>
      <c r="DP127" s="216"/>
      <c r="DQ127" s="216"/>
      <c r="DR127" s="216"/>
      <c r="DS127" s="216"/>
      <c r="DT127" s="216"/>
      <c r="DU127" s="216"/>
      <c r="DV127" s="216"/>
      <c r="DW127" s="216"/>
      <c r="DX127" s="216"/>
      <c r="DY127" s="216"/>
      <c r="DZ127" s="216"/>
      <c r="EA127" s="216"/>
      <c r="EB127" s="216"/>
      <c r="EC127" s="216"/>
      <c r="ED127" s="216"/>
      <c r="EE127" s="216"/>
      <c r="EF127" s="216"/>
      <c r="EG127" s="216"/>
      <c r="EH127" s="216"/>
      <c r="EI127" s="216"/>
      <c r="EJ127" s="216"/>
      <c r="EK127" s="216"/>
      <c r="EL127" s="216"/>
      <c r="EM127" s="216"/>
      <c r="EN127" s="216"/>
      <c r="EO127" s="216"/>
      <c r="EP127" s="216"/>
      <c r="EQ127" s="216"/>
      <c r="ER127" s="216"/>
      <c r="ES127" s="216"/>
      <c r="ET127" s="216"/>
      <c r="EU127" s="216"/>
      <c r="EV127" s="216"/>
      <c r="EW127" s="216"/>
      <c r="EX127" s="216"/>
      <c r="EY127" s="216"/>
      <c r="EZ127" s="216"/>
      <c r="FA127" s="216"/>
      <c r="FB127" s="216"/>
      <c r="FC127" s="216"/>
      <c r="FD127" s="216"/>
      <c r="FE127" s="216"/>
      <c r="FF127" s="216"/>
      <c r="FG127" s="216"/>
      <c r="FH127" s="216"/>
      <c r="FI127" s="216"/>
      <c r="FJ127" s="216"/>
      <c r="FK127" s="216"/>
      <c r="FL127" s="216"/>
      <c r="FM127" s="216"/>
      <c r="FN127" s="216"/>
      <c r="FO127" s="216"/>
      <c r="FP127" s="216"/>
      <c r="FQ127" s="216"/>
      <c r="FR127" s="216"/>
      <c r="FS127" s="216"/>
      <c r="FT127" s="216"/>
      <c r="FU127" s="216"/>
      <c r="FV127" s="216"/>
      <c r="FW127" s="216"/>
      <c r="FX127" s="216"/>
      <c r="FY127" s="216"/>
      <c r="FZ127" s="216"/>
      <c r="GA127" s="216"/>
      <c r="GB127" s="216"/>
      <c r="GC127" s="216"/>
      <c r="GD127" s="216"/>
      <c r="GE127" s="216"/>
      <c r="GF127" s="216"/>
      <c r="GG127" s="216"/>
      <c r="GH127" s="216"/>
      <c r="GI127" s="216"/>
      <c r="GJ127" s="216"/>
      <c r="GK127" s="216"/>
      <c r="GL127" s="216"/>
      <c r="GM127" s="216"/>
      <c r="GN127" s="216"/>
      <c r="GO127" s="216"/>
      <c r="GP127" s="216"/>
      <c r="GQ127" s="216"/>
      <c r="GR127" s="216"/>
      <c r="GS127" s="216"/>
      <c r="GT127" s="216"/>
      <c r="GU127" s="216"/>
      <c r="GV127" s="216"/>
      <c r="GW127" s="216"/>
      <c r="GX127" s="216"/>
      <c r="GY127" s="216"/>
      <c r="GZ127" s="216"/>
      <c r="HA127" s="216"/>
      <c r="HB127" s="216"/>
      <c r="HC127" s="216"/>
      <c r="HD127" s="216"/>
      <c r="HE127" s="216"/>
      <c r="HF127" s="216"/>
      <c r="HG127" s="216"/>
      <c r="HH127" s="216"/>
      <c r="HI127" s="216"/>
      <c r="HJ127" s="216"/>
      <c r="HK127" s="216"/>
      <c r="HL127" s="216"/>
      <c r="HM127" s="216"/>
      <c r="HN127" s="216"/>
      <c r="HO127" s="216"/>
      <c r="HP127" s="216"/>
      <c r="HQ127" s="216"/>
      <c r="HR127" s="216"/>
      <c r="HS127" s="216"/>
      <c r="HT127" s="216"/>
      <c r="HU127" s="216"/>
      <c r="HV127" s="216"/>
      <c r="HW127" s="216"/>
      <c r="HX127" s="216"/>
      <c r="HY127" s="216"/>
      <c r="HZ127" s="216"/>
      <c r="IA127" s="216"/>
      <c r="IB127" s="216"/>
      <c r="IC127" s="216"/>
      <c r="ID127" s="216"/>
      <c r="IE127" s="216"/>
      <c r="IF127" s="216"/>
      <c r="IG127" s="216"/>
      <c r="IH127" s="216"/>
      <c r="II127" s="216"/>
      <c r="IJ127" s="216"/>
      <c r="IK127" s="216"/>
      <c r="IL127" s="228"/>
      <c r="IM127" s="228"/>
    </row>
    <row r="128" spans="1:247" s="208" customFormat="1" ht="30" customHeight="1">
      <c r="A128" s="162">
        <v>621006</v>
      </c>
      <c r="B128" s="164" t="s">
        <v>129</v>
      </c>
      <c r="C128" s="226">
        <v>222</v>
      </c>
      <c r="D128" s="216"/>
      <c r="E128" s="210"/>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16"/>
      <c r="BU128" s="216"/>
      <c r="BV128" s="216"/>
      <c r="BW128" s="216"/>
      <c r="BX128" s="216"/>
      <c r="BY128" s="216"/>
      <c r="BZ128" s="216"/>
      <c r="CA128" s="216"/>
      <c r="CB128" s="216"/>
      <c r="CC128" s="216"/>
      <c r="CD128" s="216"/>
      <c r="CE128" s="216"/>
      <c r="CF128" s="216"/>
      <c r="CG128" s="216"/>
      <c r="CH128" s="216"/>
      <c r="CI128" s="216"/>
      <c r="CJ128" s="216"/>
      <c r="CK128" s="216"/>
      <c r="CL128" s="216"/>
      <c r="CM128" s="216"/>
      <c r="CN128" s="216"/>
      <c r="CO128" s="216"/>
      <c r="CP128" s="216"/>
      <c r="CQ128" s="216"/>
      <c r="CR128" s="216"/>
      <c r="CS128" s="216"/>
      <c r="CT128" s="216"/>
      <c r="CU128" s="216"/>
      <c r="CV128" s="216"/>
      <c r="CW128" s="216"/>
      <c r="CX128" s="216"/>
      <c r="CY128" s="216"/>
      <c r="CZ128" s="216"/>
      <c r="DA128" s="216"/>
      <c r="DB128" s="216"/>
      <c r="DC128" s="216"/>
      <c r="DD128" s="216"/>
      <c r="DE128" s="216"/>
      <c r="DF128" s="216"/>
      <c r="DG128" s="216"/>
      <c r="DH128" s="216"/>
      <c r="DI128" s="216"/>
      <c r="DJ128" s="216"/>
      <c r="DK128" s="216"/>
      <c r="DL128" s="216"/>
      <c r="DM128" s="216"/>
      <c r="DN128" s="216"/>
      <c r="DO128" s="216"/>
      <c r="DP128" s="216"/>
      <c r="DQ128" s="216"/>
      <c r="DR128" s="216"/>
      <c r="DS128" s="216"/>
      <c r="DT128" s="216"/>
      <c r="DU128" s="216"/>
      <c r="DV128" s="216"/>
      <c r="DW128" s="216"/>
      <c r="DX128" s="216"/>
      <c r="DY128" s="216"/>
      <c r="DZ128" s="216"/>
      <c r="EA128" s="216"/>
      <c r="EB128" s="216"/>
      <c r="EC128" s="216"/>
      <c r="ED128" s="216"/>
      <c r="EE128" s="216"/>
      <c r="EF128" s="216"/>
      <c r="EG128" s="216"/>
      <c r="EH128" s="216"/>
      <c r="EI128" s="216"/>
      <c r="EJ128" s="216"/>
      <c r="EK128" s="216"/>
      <c r="EL128" s="216"/>
      <c r="EM128" s="216"/>
      <c r="EN128" s="216"/>
      <c r="EO128" s="216"/>
      <c r="EP128" s="216"/>
      <c r="EQ128" s="216"/>
      <c r="ER128" s="216"/>
      <c r="ES128" s="216"/>
      <c r="ET128" s="216"/>
      <c r="EU128" s="216"/>
      <c r="EV128" s="216"/>
      <c r="EW128" s="216"/>
      <c r="EX128" s="216"/>
      <c r="EY128" s="216"/>
      <c r="EZ128" s="216"/>
      <c r="FA128" s="216"/>
      <c r="FB128" s="216"/>
      <c r="FC128" s="216"/>
      <c r="FD128" s="216"/>
      <c r="FE128" s="216"/>
      <c r="FF128" s="216"/>
      <c r="FG128" s="216"/>
      <c r="FH128" s="216"/>
      <c r="FI128" s="216"/>
      <c r="FJ128" s="216"/>
      <c r="FK128" s="216"/>
      <c r="FL128" s="216"/>
      <c r="FM128" s="216"/>
      <c r="FN128" s="216"/>
      <c r="FO128" s="216"/>
      <c r="FP128" s="216"/>
      <c r="FQ128" s="216"/>
      <c r="FR128" s="216"/>
      <c r="FS128" s="216"/>
      <c r="FT128" s="216"/>
      <c r="FU128" s="216"/>
      <c r="FV128" s="216"/>
      <c r="FW128" s="216"/>
      <c r="FX128" s="216"/>
      <c r="FY128" s="216"/>
      <c r="FZ128" s="216"/>
      <c r="GA128" s="216"/>
      <c r="GB128" s="216"/>
      <c r="GC128" s="216"/>
      <c r="GD128" s="216"/>
      <c r="GE128" s="216"/>
      <c r="GF128" s="216"/>
      <c r="GG128" s="216"/>
      <c r="GH128" s="216"/>
      <c r="GI128" s="216"/>
      <c r="GJ128" s="216"/>
      <c r="GK128" s="216"/>
      <c r="GL128" s="216"/>
      <c r="GM128" s="216"/>
      <c r="GN128" s="216"/>
      <c r="GO128" s="216"/>
      <c r="GP128" s="216"/>
      <c r="GQ128" s="216"/>
      <c r="GR128" s="216"/>
      <c r="GS128" s="216"/>
      <c r="GT128" s="216"/>
      <c r="GU128" s="216"/>
      <c r="GV128" s="216"/>
      <c r="GW128" s="216"/>
      <c r="GX128" s="216"/>
      <c r="GY128" s="216"/>
      <c r="GZ128" s="216"/>
      <c r="HA128" s="216"/>
      <c r="HB128" s="216"/>
      <c r="HC128" s="216"/>
      <c r="HD128" s="216"/>
      <c r="HE128" s="216"/>
      <c r="HF128" s="216"/>
      <c r="HG128" s="216"/>
      <c r="HH128" s="216"/>
      <c r="HI128" s="216"/>
      <c r="HJ128" s="216"/>
      <c r="HK128" s="216"/>
      <c r="HL128" s="216"/>
      <c r="HM128" s="216"/>
      <c r="HN128" s="216"/>
      <c r="HO128" s="216"/>
      <c r="HP128" s="216"/>
      <c r="HQ128" s="216"/>
      <c r="HR128" s="216"/>
      <c r="HS128" s="216"/>
      <c r="HT128" s="216"/>
      <c r="HU128" s="216"/>
      <c r="HV128" s="216"/>
      <c r="HW128" s="216"/>
      <c r="HX128" s="216"/>
      <c r="HY128" s="216"/>
      <c r="HZ128" s="216"/>
      <c r="IA128" s="216"/>
      <c r="IB128" s="216"/>
      <c r="IC128" s="216"/>
      <c r="ID128" s="216"/>
      <c r="IE128" s="216"/>
      <c r="IF128" s="216"/>
      <c r="IG128" s="216"/>
      <c r="IH128" s="216"/>
      <c r="II128" s="216"/>
      <c r="IJ128" s="216"/>
      <c r="IK128" s="216"/>
      <c r="IL128" s="228"/>
      <c r="IM128" s="228"/>
    </row>
    <row r="129" spans="1:247" s="208" customFormat="1" ht="12" customHeight="1">
      <c r="A129" s="229"/>
      <c r="B129" s="215"/>
      <c r="C129" s="215"/>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c r="BY129" s="216"/>
      <c r="BZ129" s="216"/>
      <c r="CA129" s="216"/>
      <c r="CB129" s="216"/>
      <c r="CC129" s="216"/>
      <c r="CD129" s="216"/>
      <c r="CE129" s="216"/>
      <c r="CF129" s="216"/>
      <c r="CG129" s="216"/>
      <c r="CH129" s="216"/>
      <c r="CI129" s="216"/>
      <c r="CJ129" s="216"/>
      <c r="CK129" s="216"/>
      <c r="CL129" s="216"/>
      <c r="CM129" s="216"/>
      <c r="CN129" s="216"/>
      <c r="CO129" s="216"/>
      <c r="CP129" s="216"/>
      <c r="CQ129" s="216"/>
      <c r="CR129" s="216"/>
      <c r="CS129" s="216"/>
      <c r="CT129" s="216"/>
      <c r="CU129" s="216"/>
      <c r="CV129" s="216"/>
      <c r="CW129" s="216"/>
      <c r="CX129" s="216"/>
      <c r="CY129" s="216"/>
      <c r="CZ129" s="216"/>
      <c r="DA129" s="216"/>
      <c r="DB129" s="216"/>
      <c r="DC129" s="216"/>
      <c r="DD129" s="216"/>
      <c r="DE129" s="216"/>
      <c r="DF129" s="216"/>
      <c r="DG129" s="216"/>
      <c r="DH129" s="216"/>
      <c r="DI129" s="216"/>
      <c r="DJ129" s="216"/>
      <c r="DK129" s="216"/>
      <c r="DL129" s="216"/>
      <c r="DM129" s="216"/>
      <c r="DN129" s="216"/>
      <c r="DO129" s="216"/>
      <c r="DP129" s="216"/>
      <c r="DQ129" s="216"/>
      <c r="DR129" s="216"/>
      <c r="DS129" s="216"/>
      <c r="DT129" s="216"/>
      <c r="DU129" s="216"/>
      <c r="DV129" s="216"/>
      <c r="DW129" s="216"/>
      <c r="DX129" s="216"/>
      <c r="DY129" s="216"/>
      <c r="DZ129" s="216"/>
      <c r="EA129" s="216"/>
      <c r="EB129" s="216"/>
      <c r="EC129" s="216"/>
      <c r="ED129" s="216"/>
      <c r="EE129" s="216"/>
      <c r="EF129" s="216"/>
      <c r="EG129" s="216"/>
      <c r="EH129" s="216"/>
      <c r="EI129" s="216"/>
      <c r="EJ129" s="216"/>
      <c r="EK129" s="216"/>
      <c r="EL129" s="216"/>
      <c r="EM129" s="216"/>
      <c r="EN129" s="216"/>
      <c r="EO129" s="216"/>
      <c r="EP129" s="216"/>
      <c r="EQ129" s="216"/>
      <c r="ER129" s="216"/>
      <c r="ES129" s="216"/>
      <c r="ET129" s="216"/>
      <c r="EU129" s="216"/>
      <c r="EV129" s="216"/>
      <c r="EW129" s="216"/>
      <c r="EX129" s="216"/>
      <c r="EY129" s="216"/>
      <c r="EZ129" s="216"/>
      <c r="FA129" s="216"/>
      <c r="FB129" s="216"/>
      <c r="FC129" s="216"/>
      <c r="FD129" s="216"/>
      <c r="FE129" s="216"/>
      <c r="FF129" s="216"/>
      <c r="FG129" s="216"/>
      <c r="FH129" s="216"/>
      <c r="FI129" s="216"/>
      <c r="FJ129" s="216"/>
      <c r="FK129" s="216"/>
      <c r="FL129" s="216"/>
      <c r="FM129" s="216"/>
      <c r="FN129" s="216"/>
      <c r="FO129" s="216"/>
      <c r="FP129" s="216"/>
      <c r="FQ129" s="216"/>
      <c r="FR129" s="216"/>
      <c r="FS129" s="216"/>
      <c r="FT129" s="216"/>
      <c r="FU129" s="216"/>
      <c r="FV129" s="216"/>
      <c r="FW129" s="216"/>
      <c r="FX129" s="216"/>
      <c r="FY129" s="216"/>
      <c r="FZ129" s="216"/>
      <c r="GA129" s="216"/>
      <c r="GB129" s="216"/>
      <c r="GC129" s="216"/>
      <c r="GD129" s="216"/>
      <c r="GE129" s="216"/>
      <c r="GF129" s="216"/>
      <c r="GG129" s="216"/>
      <c r="GH129" s="216"/>
      <c r="GI129" s="216"/>
      <c r="GJ129" s="216"/>
      <c r="GK129" s="216"/>
      <c r="GL129" s="216"/>
      <c r="GM129" s="216"/>
      <c r="GN129" s="216"/>
      <c r="GO129" s="216"/>
      <c r="GP129" s="216"/>
      <c r="GQ129" s="216"/>
      <c r="GR129" s="216"/>
      <c r="GS129" s="216"/>
      <c r="GT129" s="216"/>
      <c r="GU129" s="216"/>
      <c r="GV129" s="216"/>
      <c r="GW129" s="216"/>
      <c r="GX129" s="216"/>
      <c r="GY129" s="216"/>
      <c r="GZ129" s="216"/>
      <c r="HA129" s="216"/>
      <c r="HB129" s="216"/>
      <c r="HC129" s="216"/>
      <c r="HD129" s="216"/>
      <c r="HE129" s="216"/>
      <c r="HF129" s="216"/>
      <c r="HG129" s="216"/>
      <c r="HH129" s="216"/>
      <c r="HI129" s="216"/>
      <c r="HJ129" s="216"/>
      <c r="HK129" s="216"/>
      <c r="HL129" s="216"/>
      <c r="HM129" s="216"/>
      <c r="HN129" s="216"/>
      <c r="HO129" s="216"/>
      <c r="HP129" s="216"/>
      <c r="HQ129" s="216"/>
      <c r="HR129" s="216"/>
      <c r="HS129" s="216"/>
      <c r="HT129" s="216"/>
      <c r="HU129" s="216"/>
      <c r="HV129" s="216"/>
      <c r="HW129" s="216"/>
      <c r="HX129" s="216"/>
      <c r="HY129" s="216"/>
      <c r="HZ129" s="216"/>
      <c r="IA129" s="216"/>
      <c r="IB129" s="216"/>
      <c r="IC129" s="216"/>
      <c r="ID129" s="216"/>
      <c r="IE129" s="216"/>
      <c r="IF129" s="216"/>
      <c r="IG129" s="216"/>
      <c r="IH129" s="216"/>
      <c r="II129" s="216"/>
      <c r="IJ129" s="216"/>
      <c r="IK129" s="216"/>
      <c r="IL129" s="228"/>
      <c r="IM129" s="228"/>
    </row>
  </sheetData>
  <sheetProtection/>
  <mergeCells count="1">
    <mergeCell ref="A2:C2"/>
  </mergeCells>
  <printOptions horizontalCentered="1"/>
  <pageMargins left="0.4722222222222222" right="0.4722222222222222" top="0.5902777777777778" bottom="0.7868055555555555" header="0.2986111111111111" footer="0.2986111111111111"/>
  <pageSetup fitToHeight="0" fitToWidth="1" horizontalDpi="600" verticalDpi="600" orientation="portrait"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W152"/>
  <sheetViews>
    <sheetView zoomScaleSheetLayoutView="50" workbookViewId="0" topLeftCell="A1">
      <pane xSplit="2" ySplit="9" topLeftCell="C10" activePane="bottomRight" state="frozen"/>
      <selection pane="bottomRight" activeCell="A1" sqref="A1"/>
    </sheetView>
  </sheetViews>
  <sheetFormatPr defaultColWidth="8.125" defaultRowHeight="12" customHeight="1"/>
  <cols>
    <col min="1" max="1" width="7.125" style="143" customWidth="1"/>
    <col min="2" max="2" width="11.625" style="144" customWidth="1"/>
    <col min="3" max="3" width="14.25390625" style="144" customWidth="1"/>
    <col min="4" max="4" width="12.75390625" style="144" customWidth="1"/>
    <col min="5" max="5" width="10.50390625" style="144" customWidth="1"/>
    <col min="6" max="6" width="10.375" style="144" customWidth="1"/>
    <col min="7" max="7" width="15.125" style="145" customWidth="1"/>
    <col min="8" max="8" width="9.00390625" style="144" customWidth="1"/>
    <col min="9" max="9" width="11.00390625" style="144" customWidth="1"/>
    <col min="10" max="10" width="12.125" style="146" customWidth="1"/>
    <col min="11" max="11" width="9.125" style="147" customWidth="1"/>
    <col min="12" max="12" width="11.50390625" style="148" customWidth="1"/>
    <col min="13" max="13" width="13.00390625" style="146" customWidth="1"/>
    <col min="14" max="14" width="12.375" style="144" customWidth="1"/>
    <col min="15" max="26" width="9.00390625" style="145" bestFit="1" customWidth="1"/>
    <col min="27" max="218" width="8.125" style="145" customWidth="1"/>
    <col min="219" max="232" width="9.00390625" style="145" bestFit="1" customWidth="1"/>
    <col min="233" max="16384" width="8.125" style="145" customWidth="1"/>
  </cols>
  <sheetData>
    <row r="1" ht="12" customHeight="1">
      <c r="A1" s="143" t="s">
        <v>130</v>
      </c>
    </row>
    <row r="2" spans="1:14" ht="19.5" customHeight="1">
      <c r="A2" s="149" t="s">
        <v>131</v>
      </c>
      <c r="B2" s="149"/>
      <c r="C2" s="149"/>
      <c r="D2" s="149"/>
      <c r="E2" s="149"/>
      <c r="F2" s="149"/>
      <c r="G2" s="149"/>
      <c r="H2" s="149"/>
      <c r="I2" s="149"/>
      <c r="J2" s="168"/>
      <c r="K2" s="169"/>
      <c r="L2" s="149"/>
      <c r="M2" s="168"/>
      <c r="N2" s="149"/>
    </row>
    <row r="3" spans="2:14" ht="18" customHeight="1" hidden="1">
      <c r="B3" s="150"/>
      <c r="C3" s="151"/>
      <c r="D3" s="151"/>
      <c r="E3" s="151"/>
      <c r="F3" s="151"/>
      <c r="G3" s="151"/>
      <c r="H3" s="151"/>
      <c r="I3" s="151"/>
      <c r="J3" s="170"/>
      <c r="K3" s="171"/>
      <c r="L3" s="151"/>
      <c r="M3" s="170"/>
      <c r="N3" s="141" t="s">
        <v>2</v>
      </c>
    </row>
    <row r="4" spans="2:14" ht="18" customHeight="1">
      <c r="B4" s="150"/>
      <c r="C4" s="151"/>
      <c r="D4" s="151"/>
      <c r="E4" s="151"/>
      <c r="F4" s="151"/>
      <c r="G4" s="151"/>
      <c r="H4" s="151"/>
      <c r="I4" s="151"/>
      <c r="J4" s="170"/>
      <c r="K4" s="171"/>
      <c r="L4" s="151"/>
      <c r="M4" s="145"/>
      <c r="N4" s="172" t="s">
        <v>132</v>
      </c>
    </row>
    <row r="5" spans="1:14" s="138" customFormat="1" ht="18" customHeight="1">
      <c r="A5" s="40" t="s">
        <v>3</v>
      </c>
      <c r="B5" s="40" t="s">
        <v>4</v>
      </c>
      <c r="C5" s="152" t="s">
        <v>133</v>
      </c>
      <c r="D5" s="152"/>
      <c r="E5" s="152"/>
      <c r="F5" s="152"/>
      <c r="G5" s="152"/>
      <c r="H5" s="152"/>
      <c r="I5" s="152"/>
      <c r="J5" s="45" t="s">
        <v>134</v>
      </c>
      <c r="K5" s="173"/>
      <c r="L5" s="40"/>
      <c r="M5" s="45" t="s">
        <v>135</v>
      </c>
      <c r="N5" s="174" t="s">
        <v>5</v>
      </c>
    </row>
    <row r="6" spans="1:14" s="138" customFormat="1" ht="18" customHeight="1">
      <c r="A6" s="40"/>
      <c r="B6" s="40"/>
      <c r="C6" s="152" t="s">
        <v>136</v>
      </c>
      <c r="D6" s="152"/>
      <c r="E6" s="152"/>
      <c r="F6" s="152"/>
      <c r="G6" s="152"/>
      <c r="H6" s="152" t="s">
        <v>137</v>
      </c>
      <c r="I6" s="152" t="s">
        <v>138</v>
      </c>
      <c r="J6" s="45" t="s">
        <v>139</v>
      </c>
      <c r="K6" s="173" t="s">
        <v>140</v>
      </c>
      <c r="L6" s="175" t="s">
        <v>141</v>
      </c>
      <c r="M6" s="45"/>
      <c r="N6" s="174"/>
    </row>
    <row r="7" spans="1:14" s="139" customFormat="1" ht="55.5" customHeight="1">
      <c r="A7" s="37"/>
      <c r="B7" s="37"/>
      <c r="C7" s="153" t="s">
        <v>142</v>
      </c>
      <c r="D7" s="153" t="s">
        <v>143</v>
      </c>
      <c r="E7" s="153" t="s">
        <v>144</v>
      </c>
      <c r="F7" s="153" t="s">
        <v>145</v>
      </c>
      <c r="G7" s="153" t="s">
        <v>146</v>
      </c>
      <c r="H7" s="153" t="s">
        <v>146</v>
      </c>
      <c r="I7" s="153"/>
      <c r="J7" s="42"/>
      <c r="K7" s="176"/>
      <c r="L7" s="38"/>
      <c r="M7" s="42"/>
      <c r="N7" s="177"/>
    </row>
    <row r="8" spans="1:14" ht="15" customHeight="1">
      <c r="A8" s="30"/>
      <c r="B8" s="154" t="s">
        <v>147</v>
      </c>
      <c r="C8" s="30"/>
      <c r="D8" s="30"/>
      <c r="E8" s="61" t="s">
        <v>148</v>
      </c>
      <c r="F8" s="61" t="s">
        <v>149</v>
      </c>
      <c r="G8" s="61" t="s">
        <v>150</v>
      </c>
      <c r="H8" s="61" t="s">
        <v>151</v>
      </c>
      <c r="I8" s="61" t="s">
        <v>152</v>
      </c>
      <c r="J8" s="178" t="s">
        <v>153</v>
      </c>
      <c r="K8" s="179" t="s">
        <v>154</v>
      </c>
      <c r="L8" s="61" t="s">
        <v>155</v>
      </c>
      <c r="M8" s="178" t="s">
        <v>156</v>
      </c>
      <c r="N8" s="61" t="s">
        <v>157</v>
      </c>
    </row>
    <row r="9" spans="1:14" s="140" customFormat="1" ht="34.5" customHeight="1">
      <c r="A9" s="155"/>
      <c r="B9" s="156" t="s">
        <v>6</v>
      </c>
      <c r="C9" s="157">
        <f>C10+C28</f>
        <v>471333</v>
      </c>
      <c r="D9" s="157">
        <f aca="true" t="shared" si="0" ref="D9:N9">D10+D28</f>
        <v>589787</v>
      </c>
      <c r="E9" s="157">
        <f t="shared" si="0"/>
        <v>389809</v>
      </c>
      <c r="F9" s="157">
        <f t="shared" si="0"/>
        <v>493711</v>
      </c>
      <c r="G9" s="157">
        <f>ROUND((G10+G28),0)</f>
        <v>20842</v>
      </c>
      <c r="H9" s="157">
        <f t="shared" si="0"/>
        <v>1500</v>
      </c>
      <c r="I9" s="157">
        <f t="shared" si="0"/>
        <v>22342</v>
      </c>
      <c r="J9" s="157">
        <f>ROUND((J10+J28),0)</f>
        <v>13685</v>
      </c>
      <c r="K9" s="157" t="e">
        <f>ROUND((K10+K28),0)</f>
        <v>#REF!</v>
      </c>
      <c r="L9" s="157" t="e">
        <f>ROUND((L10+L28),0)</f>
        <v>#REF!</v>
      </c>
      <c r="M9" s="157">
        <f t="shared" si="0"/>
        <v>280</v>
      </c>
      <c r="N9" s="180" t="e">
        <f>ROUND((N10+N28),0)</f>
        <v>#REF!</v>
      </c>
    </row>
    <row r="10" spans="1:14" ht="24.75" customHeight="1">
      <c r="A10" s="158"/>
      <c r="B10" s="159" t="s">
        <v>7</v>
      </c>
      <c r="C10" s="159">
        <f>SUM(C11:C11)</f>
        <v>0</v>
      </c>
      <c r="D10" s="159">
        <f>SUM(D11:D11)</f>
        <v>0</v>
      </c>
      <c r="E10" s="159"/>
      <c r="F10" s="159"/>
      <c r="G10" s="160">
        <f>SUM(G11:G11)</f>
        <v>0</v>
      </c>
      <c r="H10" s="160">
        <v>510</v>
      </c>
      <c r="I10" s="181">
        <v>510</v>
      </c>
      <c r="J10" s="182">
        <f>SUM(J11:J11)</f>
        <v>0</v>
      </c>
      <c r="K10" s="183">
        <f>SUM(K11:K11)</f>
        <v>0</v>
      </c>
      <c r="L10" s="160">
        <f>SUM(L11:L11)</f>
        <v>0</v>
      </c>
      <c r="M10" s="184">
        <f>SUM(M11:M11)</f>
        <v>0</v>
      </c>
      <c r="N10" s="185">
        <f>I10-L10+M10</f>
        <v>510</v>
      </c>
    </row>
    <row r="11" spans="1:14" s="141" customFormat="1" ht="25.5" customHeight="1">
      <c r="A11" s="161">
        <v>174007</v>
      </c>
      <c r="B11" s="159" t="s">
        <v>8</v>
      </c>
      <c r="C11" s="159">
        <v>0</v>
      </c>
      <c r="D11" s="159">
        <v>0</v>
      </c>
      <c r="E11" s="159"/>
      <c r="F11" s="159"/>
      <c r="G11" s="160">
        <v>0</v>
      </c>
      <c r="H11" s="160">
        <v>510</v>
      </c>
      <c r="I11" s="181">
        <f>H11+G11</f>
        <v>510</v>
      </c>
      <c r="J11" s="182">
        <v>0</v>
      </c>
      <c r="K11" s="183">
        <v>0</v>
      </c>
      <c r="L11" s="160">
        <v>0</v>
      </c>
      <c r="M11" s="184">
        <v>0</v>
      </c>
      <c r="N11" s="185">
        <f>I11-L11+M11</f>
        <v>510</v>
      </c>
    </row>
    <row r="12" spans="1:14" s="136" customFormat="1" ht="24.75" customHeight="1">
      <c r="A12" s="162"/>
      <c r="B12" s="163" t="s">
        <v>9</v>
      </c>
      <c r="C12" s="163">
        <f>SUM(C13:C27)</f>
        <v>471333</v>
      </c>
      <c r="D12" s="163">
        <f>SUM(D13:D27)</f>
        <v>589787</v>
      </c>
      <c r="E12" s="163">
        <f>SUM(E13:E27)</f>
        <v>389809</v>
      </c>
      <c r="F12" s="163">
        <f aca="true" t="shared" si="1" ref="F12:N12">SUM(F13:F27)</f>
        <v>493711</v>
      </c>
      <c r="G12" s="163">
        <f t="shared" si="1"/>
        <v>20842</v>
      </c>
      <c r="H12" s="163">
        <f t="shared" si="1"/>
        <v>990</v>
      </c>
      <c r="I12" s="163">
        <f t="shared" si="1"/>
        <v>21832</v>
      </c>
      <c r="J12" s="163">
        <f t="shared" si="1"/>
        <v>13685.17</v>
      </c>
      <c r="K12" s="163" t="e">
        <f t="shared" si="1"/>
        <v>#REF!</v>
      </c>
      <c r="L12" s="163" t="e">
        <f t="shared" si="1"/>
        <v>#REF!</v>
      </c>
      <c r="M12" s="163">
        <f t="shared" si="1"/>
        <v>280</v>
      </c>
      <c r="N12" s="163" t="e">
        <f t="shared" si="1"/>
        <v>#REF!</v>
      </c>
    </row>
    <row r="13" spans="1:14" s="136" customFormat="1" ht="21.75" customHeight="1">
      <c r="A13" s="162">
        <f>A29</f>
        <v>604</v>
      </c>
      <c r="B13" s="162" t="str">
        <f>B29</f>
        <v>汕头市</v>
      </c>
      <c r="C13" s="162">
        <f>C29</f>
        <v>27393</v>
      </c>
      <c r="D13" s="162">
        <f>D29</f>
        <v>36943</v>
      </c>
      <c r="E13" s="162">
        <f>E29</f>
        <v>22873</v>
      </c>
      <c r="F13" s="162">
        <f aca="true" t="shared" si="2" ref="F13:N13">F29</f>
        <v>31401</v>
      </c>
      <c r="G13" s="162">
        <f t="shared" si="2"/>
        <v>1254</v>
      </c>
      <c r="H13" s="162">
        <f t="shared" si="2"/>
        <v>75</v>
      </c>
      <c r="I13" s="162">
        <f t="shared" si="2"/>
        <v>1329</v>
      </c>
      <c r="J13" s="162">
        <f t="shared" si="2"/>
        <v>1244.4</v>
      </c>
      <c r="K13" s="162" t="e">
        <f t="shared" si="2"/>
        <v>#REF!</v>
      </c>
      <c r="L13" s="162" t="e">
        <f t="shared" si="2"/>
        <v>#REF!</v>
      </c>
      <c r="M13" s="162">
        <f t="shared" si="2"/>
        <v>0</v>
      </c>
      <c r="N13" s="162" t="e">
        <f t="shared" si="2"/>
        <v>#REF!</v>
      </c>
    </row>
    <row r="14" spans="1:14" s="136" customFormat="1" ht="21.75" customHeight="1">
      <c r="A14" s="162">
        <f>A38</f>
        <v>606</v>
      </c>
      <c r="B14" s="162" t="str">
        <f>B38</f>
        <v>韶关市</v>
      </c>
      <c r="C14" s="162">
        <f>C38</f>
        <v>17626</v>
      </c>
      <c r="D14" s="162">
        <f>D38</f>
        <v>22034</v>
      </c>
      <c r="E14" s="162">
        <f>E38</f>
        <v>14717</v>
      </c>
      <c r="F14" s="162">
        <f aca="true" t="shared" si="3" ref="F14:N14">F38</f>
        <v>18730</v>
      </c>
      <c r="G14" s="162">
        <f t="shared" si="3"/>
        <v>789</v>
      </c>
      <c r="H14" s="162">
        <f t="shared" si="3"/>
        <v>102</v>
      </c>
      <c r="I14" s="162">
        <f t="shared" si="3"/>
        <v>891</v>
      </c>
      <c r="J14" s="162">
        <f t="shared" si="3"/>
        <v>757.27</v>
      </c>
      <c r="K14" s="162" t="e">
        <f t="shared" si="3"/>
        <v>#REF!</v>
      </c>
      <c r="L14" s="162" t="e">
        <f t="shared" si="3"/>
        <v>#REF!</v>
      </c>
      <c r="M14" s="162">
        <f t="shared" si="3"/>
        <v>10</v>
      </c>
      <c r="N14" s="162" t="e">
        <f t="shared" si="3"/>
        <v>#REF!</v>
      </c>
    </row>
    <row r="15" spans="1:14" s="136" customFormat="1" ht="21.75" customHeight="1">
      <c r="A15" s="162">
        <f>A50</f>
        <v>607</v>
      </c>
      <c r="B15" s="162" t="str">
        <f>B50</f>
        <v>河源市</v>
      </c>
      <c r="C15" s="162">
        <f>C50</f>
        <v>15769</v>
      </c>
      <c r="D15" s="162">
        <f>D50</f>
        <v>19710</v>
      </c>
      <c r="E15" s="162">
        <f>E50</f>
        <v>13167</v>
      </c>
      <c r="F15" s="162">
        <f aca="true" t="shared" si="4" ref="F15:N15">F50</f>
        <v>16754</v>
      </c>
      <c r="G15" s="162">
        <f t="shared" si="4"/>
        <v>706</v>
      </c>
      <c r="H15" s="162">
        <f t="shared" si="4"/>
        <v>66</v>
      </c>
      <c r="I15" s="162">
        <f t="shared" si="4"/>
        <v>772</v>
      </c>
      <c r="J15" s="162">
        <f t="shared" si="4"/>
        <v>555.77</v>
      </c>
      <c r="K15" s="162" t="e">
        <f t="shared" si="4"/>
        <v>#REF!</v>
      </c>
      <c r="L15" s="162" t="e">
        <f t="shared" si="4"/>
        <v>#REF!</v>
      </c>
      <c r="M15" s="162">
        <f t="shared" si="4"/>
        <v>0</v>
      </c>
      <c r="N15" s="162" t="e">
        <f t="shared" si="4"/>
        <v>#REF!</v>
      </c>
    </row>
    <row r="16" spans="1:14" s="136" customFormat="1" ht="21.75" customHeight="1">
      <c r="A16" s="162">
        <f>A58</f>
        <v>608</v>
      </c>
      <c r="B16" s="162" t="str">
        <f>B58</f>
        <v>梅州市</v>
      </c>
      <c r="C16" s="162">
        <f>C58</f>
        <v>25367</v>
      </c>
      <c r="D16" s="162">
        <f>D58</f>
        <v>31711</v>
      </c>
      <c r="E16" s="162">
        <f>E58</f>
        <v>21181</v>
      </c>
      <c r="F16" s="162">
        <f aca="true" t="shared" si="5" ref="F16:N16">F58</f>
        <v>26953</v>
      </c>
      <c r="G16" s="162">
        <f t="shared" si="5"/>
        <v>1133</v>
      </c>
      <c r="H16" s="162">
        <f t="shared" si="5"/>
        <v>84</v>
      </c>
      <c r="I16" s="162">
        <f t="shared" si="5"/>
        <v>1217</v>
      </c>
      <c r="J16" s="162">
        <f t="shared" si="5"/>
        <v>914.5500000000002</v>
      </c>
      <c r="K16" s="162" t="e">
        <f t="shared" si="5"/>
        <v>#REF!</v>
      </c>
      <c r="L16" s="162" t="e">
        <f t="shared" si="5"/>
        <v>#REF!</v>
      </c>
      <c r="M16" s="162">
        <f t="shared" si="5"/>
        <v>0</v>
      </c>
      <c r="N16" s="162" t="e">
        <f t="shared" si="5"/>
        <v>#REF!</v>
      </c>
    </row>
    <row r="17" spans="1:14" s="136" customFormat="1" ht="21.75" customHeight="1">
      <c r="A17" s="162">
        <f>A68</f>
        <v>609</v>
      </c>
      <c r="B17" s="162" t="str">
        <f>B68</f>
        <v>惠州市</v>
      </c>
      <c r="C17" s="162">
        <f>C68</f>
        <v>38561</v>
      </c>
      <c r="D17" s="162">
        <f>D68</f>
        <v>48202</v>
      </c>
      <c r="E17" s="162">
        <f>E68</f>
        <v>28795</v>
      </c>
      <c r="F17" s="162">
        <f aca="true" t="shared" si="6" ref="F17:N17">F68</f>
        <v>35367</v>
      </c>
      <c r="G17" s="162">
        <f t="shared" si="6"/>
        <v>1525</v>
      </c>
      <c r="H17" s="162">
        <f t="shared" si="6"/>
        <v>57</v>
      </c>
      <c r="I17" s="162">
        <f t="shared" si="6"/>
        <v>1582</v>
      </c>
      <c r="J17" s="162">
        <f t="shared" si="6"/>
        <v>1131.94</v>
      </c>
      <c r="K17" s="162" t="e">
        <f t="shared" si="6"/>
        <v>#REF!</v>
      </c>
      <c r="L17" s="162" t="e">
        <f t="shared" si="6"/>
        <v>#REF!</v>
      </c>
      <c r="M17" s="162">
        <f t="shared" si="6"/>
        <v>260</v>
      </c>
      <c r="N17" s="162" t="e">
        <f t="shared" si="6"/>
        <v>#REF!</v>
      </c>
    </row>
    <row r="18" spans="1:14" s="136" customFormat="1" ht="21.75" customHeight="1">
      <c r="A18" s="162">
        <f>A75</f>
        <v>610</v>
      </c>
      <c r="B18" s="162" t="str">
        <f>B75</f>
        <v>汕尾市</v>
      </c>
      <c r="C18" s="162">
        <f>C75</f>
        <v>27288</v>
      </c>
      <c r="D18" s="162">
        <f>D75</f>
        <v>34111</v>
      </c>
      <c r="E18" s="162">
        <f>E75</f>
        <v>22437</v>
      </c>
      <c r="F18" s="162">
        <f aca="true" t="shared" si="7" ref="F18:N18">F75</f>
        <v>26990</v>
      </c>
      <c r="G18" s="162">
        <f t="shared" si="7"/>
        <v>1181</v>
      </c>
      <c r="H18" s="162">
        <f t="shared" si="7"/>
        <v>48</v>
      </c>
      <c r="I18" s="162">
        <f t="shared" si="7"/>
        <v>1229</v>
      </c>
      <c r="J18" s="162">
        <f t="shared" si="7"/>
        <v>392.25</v>
      </c>
      <c r="K18" s="162" t="e">
        <f t="shared" si="7"/>
        <v>#REF!</v>
      </c>
      <c r="L18" s="162" t="e">
        <f t="shared" si="7"/>
        <v>#REF!</v>
      </c>
      <c r="M18" s="162">
        <f t="shared" si="7"/>
        <v>0</v>
      </c>
      <c r="N18" s="162" t="e">
        <f t="shared" si="7"/>
        <v>#REF!</v>
      </c>
    </row>
    <row r="19" spans="1:14" s="136" customFormat="1" ht="21.75" customHeight="1">
      <c r="A19" s="162">
        <f>A81</f>
        <v>613</v>
      </c>
      <c r="B19" s="164" t="str">
        <f>B81</f>
        <v>江门市（台开恩）</v>
      </c>
      <c r="C19" s="162">
        <f>C81</f>
        <v>8693</v>
      </c>
      <c r="D19" s="162">
        <f>D81</f>
        <v>10867</v>
      </c>
      <c r="E19" s="162">
        <f>E81</f>
        <v>7258</v>
      </c>
      <c r="F19" s="162">
        <f aca="true" t="shared" si="8" ref="F19:N19">F81</f>
        <v>9237</v>
      </c>
      <c r="G19" s="162">
        <f t="shared" si="8"/>
        <v>389</v>
      </c>
      <c r="H19" s="162">
        <f t="shared" si="8"/>
        <v>39</v>
      </c>
      <c r="I19" s="162">
        <f t="shared" si="8"/>
        <v>428</v>
      </c>
      <c r="J19" s="162">
        <f t="shared" si="8"/>
        <v>628.9399999999999</v>
      </c>
      <c r="K19" s="162" t="e">
        <f t="shared" si="8"/>
        <v>#REF!</v>
      </c>
      <c r="L19" s="162" t="e">
        <f t="shared" si="8"/>
        <v>#REF!</v>
      </c>
      <c r="M19" s="162">
        <f t="shared" si="8"/>
        <v>10</v>
      </c>
      <c r="N19" s="162" t="e">
        <f t="shared" si="8"/>
        <v>#REF!</v>
      </c>
    </row>
    <row r="20" spans="1:14" s="136" customFormat="1" ht="21.75" customHeight="1">
      <c r="A20" s="162">
        <f>A86</f>
        <v>614</v>
      </c>
      <c r="B20" s="162" t="str">
        <f>B86</f>
        <v>阳江市</v>
      </c>
      <c r="C20" s="162">
        <f>C86</f>
        <v>18887</v>
      </c>
      <c r="D20" s="162">
        <f>D86</f>
        <v>23609</v>
      </c>
      <c r="E20" s="162">
        <f>E86</f>
        <v>15770</v>
      </c>
      <c r="F20" s="162">
        <f aca="true" t="shared" si="9" ref="F20:N20">F86</f>
        <v>20068</v>
      </c>
      <c r="G20" s="162">
        <f t="shared" si="9"/>
        <v>845</v>
      </c>
      <c r="H20" s="162">
        <f t="shared" si="9"/>
        <v>48</v>
      </c>
      <c r="I20" s="162">
        <f t="shared" si="9"/>
        <v>893</v>
      </c>
      <c r="J20" s="162">
        <f t="shared" si="9"/>
        <v>872.1200000000001</v>
      </c>
      <c r="K20" s="162" t="e">
        <f t="shared" si="9"/>
        <v>#REF!</v>
      </c>
      <c r="L20" s="162" t="e">
        <f t="shared" si="9"/>
        <v>#REF!</v>
      </c>
      <c r="M20" s="162">
        <f t="shared" si="9"/>
        <v>0</v>
      </c>
      <c r="N20" s="162" t="e">
        <f t="shared" si="9"/>
        <v>#REF!</v>
      </c>
    </row>
    <row r="21" spans="1:14" s="136" customFormat="1" ht="21.75" customHeight="1">
      <c r="A21" s="162">
        <f>A92</f>
        <v>615</v>
      </c>
      <c r="B21" s="162" t="str">
        <f>B92</f>
        <v>湛江市</v>
      </c>
      <c r="C21" s="162">
        <f>C92</f>
        <v>74010</v>
      </c>
      <c r="D21" s="162">
        <f>D92</f>
        <v>92513</v>
      </c>
      <c r="E21" s="162">
        <f>E92</f>
        <v>61799</v>
      </c>
      <c r="F21" s="162">
        <f aca="true" t="shared" si="10" ref="F21:N21">F92</f>
        <v>78638</v>
      </c>
      <c r="G21" s="162">
        <f t="shared" si="10"/>
        <v>3309</v>
      </c>
      <c r="H21" s="162">
        <f t="shared" si="10"/>
        <v>93</v>
      </c>
      <c r="I21" s="162">
        <f t="shared" si="10"/>
        <v>3402</v>
      </c>
      <c r="J21" s="162">
        <f t="shared" si="10"/>
        <v>2049.5</v>
      </c>
      <c r="K21" s="162" t="e">
        <f t="shared" si="10"/>
        <v>#REF!</v>
      </c>
      <c r="L21" s="162" t="e">
        <f t="shared" si="10"/>
        <v>#REF!</v>
      </c>
      <c r="M21" s="162">
        <f t="shared" si="10"/>
        <v>0</v>
      </c>
      <c r="N21" s="162" t="e">
        <f t="shared" si="10"/>
        <v>#REF!</v>
      </c>
    </row>
    <row r="22" spans="1:14" s="136" customFormat="1" ht="21.75" customHeight="1">
      <c r="A22" s="162">
        <f>A103</f>
        <v>616</v>
      </c>
      <c r="B22" s="162" t="str">
        <f>B103</f>
        <v>茂名市</v>
      </c>
      <c r="C22" s="162">
        <f>C103</f>
        <v>53684</v>
      </c>
      <c r="D22" s="162">
        <f>D103</f>
        <v>67104</v>
      </c>
      <c r="E22" s="162">
        <f>E103</f>
        <v>44826</v>
      </c>
      <c r="F22" s="162">
        <f aca="true" t="shared" si="11" ref="F22:N22">F103</f>
        <v>57039</v>
      </c>
      <c r="G22" s="162">
        <f t="shared" si="11"/>
        <v>2399</v>
      </c>
      <c r="H22" s="162">
        <f t="shared" si="11"/>
        <v>57</v>
      </c>
      <c r="I22" s="162">
        <f t="shared" si="11"/>
        <v>2456</v>
      </c>
      <c r="J22" s="162">
        <f t="shared" si="11"/>
        <v>1502.6000000000001</v>
      </c>
      <c r="K22" s="162" t="e">
        <f t="shared" si="11"/>
        <v>#REF!</v>
      </c>
      <c r="L22" s="162" t="e">
        <f t="shared" si="11"/>
        <v>#REF!</v>
      </c>
      <c r="M22" s="162">
        <f t="shared" si="11"/>
        <v>0</v>
      </c>
      <c r="N22" s="162" t="e">
        <f t="shared" si="11"/>
        <v>#REF!</v>
      </c>
    </row>
    <row r="23" spans="1:14" s="136" customFormat="1" ht="21.75" customHeight="1">
      <c r="A23" s="162">
        <f>A110</f>
        <v>617</v>
      </c>
      <c r="B23" s="162" t="str">
        <f>B110</f>
        <v>肇庆市</v>
      </c>
      <c r="C23" s="162">
        <f>C110</f>
        <v>29618</v>
      </c>
      <c r="D23" s="162">
        <f>D110</f>
        <v>34939</v>
      </c>
      <c r="E23" s="162">
        <f>E110</f>
        <v>24732</v>
      </c>
      <c r="F23" s="162">
        <f aca="true" t="shared" si="12" ref="F23:N23">F110</f>
        <v>29698</v>
      </c>
      <c r="G23" s="162">
        <f t="shared" si="12"/>
        <v>1301</v>
      </c>
      <c r="H23" s="162">
        <f t="shared" si="12"/>
        <v>84</v>
      </c>
      <c r="I23" s="162">
        <f t="shared" si="12"/>
        <v>1385</v>
      </c>
      <c r="J23" s="162">
        <f t="shared" si="12"/>
        <v>776.6899999999999</v>
      </c>
      <c r="K23" s="162" t="e">
        <f t="shared" si="12"/>
        <v>#REF!</v>
      </c>
      <c r="L23" s="162" t="e">
        <f t="shared" si="12"/>
        <v>#REF!</v>
      </c>
      <c r="M23" s="162">
        <f t="shared" si="12"/>
        <v>0</v>
      </c>
      <c r="N23" s="162" t="e">
        <f t="shared" si="12"/>
        <v>#REF!</v>
      </c>
    </row>
    <row r="24" spans="1:14" s="136" customFormat="1" ht="21.75" customHeight="1">
      <c r="A24" s="162">
        <f>A120</f>
        <v>618</v>
      </c>
      <c r="B24" s="162" t="str">
        <f>B120</f>
        <v>清远市</v>
      </c>
      <c r="C24" s="162">
        <f>C120</f>
        <v>24176</v>
      </c>
      <c r="D24" s="162">
        <f>D120</f>
        <v>30219</v>
      </c>
      <c r="E24" s="162">
        <f>E120</f>
        <v>20186</v>
      </c>
      <c r="F24" s="162">
        <f aca="true" t="shared" si="13" ref="F24:N24">F120</f>
        <v>25686</v>
      </c>
      <c r="G24" s="162">
        <f t="shared" si="13"/>
        <v>1081</v>
      </c>
      <c r="H24" s="162">
        <f t="shared" si="13"/>
        <v>84</v>
      </c>
      <c r="I24" s="162">
        <f t="shared" si="13"/>
        <v>1165</v>
      </c>
      <c r="J24" s="162">
        <f t="shared" si="13"/>
        <v>790.44</v>
      </c>
      <c r="K24" s="162" t="e">
        <f t="shared" si="13"/>
        <v>#REF!</v>
      </c>
      <c r="L24" s="162" t="e">
        <f t="shared" si="13"/>
        <v>#REF!</v>
      </c>
      <c r="M24" s="162">
        <f t="shared" si="13"/>
        <v>0</v>
      </c>
      <c r="N24" s="162" t="e">
        <f t="shared" si="13"/>
        <v>#REF!</v>
      </c>
    </row>
    <row r="25" spans="1:14" s="136" customFormat="1" ht="21.75" customHeight="1">
      <c r="A25" s="162">
        <f>A130</f>
        <v>619</v>
      </c>
      <c r="B25" s="162" t="str">
        <f>B130</f>
        <v>潮州市</v>
      </c>
      <c r="C25" s="162">
        <f>C130</f>
        <v>15212</v>
      </c>
      <c r="D25" s="162">
        <f>D130</f>
        <v>19015</v>
      </c>
      <c r="E25" s="162">
        <f>E130</f>
        <v>12702</v>
      </c>
      <c r="F25" s="162">
        <f aca="true" t="shared" si="14" ref="F25:N25">F130</f>
        <v>16163</v>
      </c>
      <c r="G25" s="162">
        <f t="shared" si="14"/>
        <v>680</v>
      </c>
      <c r="H25" s="162">
        <f t="shared" si="14"/>
        <v>39</v>
      </c>
      <c r="I25" s="162">
        <f t="shared" si="14"/>
        <v>719</v>
      </c>
      <c r="J25" s="162">
        <f t="shared" si="14"/>
        <v>325.96000000000004</v>
      </c>
      <c r="K25" s="162" t="e">
        <f t="shared" si="14"/>
        <v>#REF!</v>
      </c>
      <c r="L25" s="162" t="e">
        <f t="shared" si="14"/>
        <v>#REF!</v>
      </c>
      <c r="M25" s="162">
        <f t="shared" si="14"/>
        <v>0</v>
      </c>
      <c r="N25" s="162" t="e">
        <f t="shared" si="14"/>
        <v>#REF!</v>
      </c>
    </row>
    <row r="26" spans="1:14" s="136" customFormat="1" ht="21.75" customHeight="1">
      <c r="A26" s="162">
        <f>A135</f>
        <v>620</v>
      </c>
      <c r="B26" s="162" t="str">
        <f>B135</f>
        <v>揭阳市</v>
      </c>
      <c r="C26" s="162">
        <f>C135</f>
        <v>69362</v>
      </c>
      <c r="D26" s="162">
        <f>D135</f>
        <v>86702</v>
      </c>
      <c r="E26" s="162">
        <f>E135</f>
        <v>57917</v>
      </c>
      <c r="F26" s="162">
        <f aca="true" t="shared" si="15" ref="F26:N26">F135</f>
        <v>73696</v>
      </c>
      <c r="G26" s="162">
        <f t="shared" si="15"/>
        <v>3101</v>
      </c>
      <c r="H26" s="162">
        <f t="shared" si="15"/>
        <v>57</v>
      </c>
      <c r="I26" s="162">
        <f t="shared" si="15"/>
        <v>3158</v>
      </c>
      <c r="J26" s="162">
        <f t="shared" si="15"/>
        <v>1013.05</v>
      </c>
      <c r="K26" s="162" t="e">
        <f t="shared" si="15"/>
        <v>#REF!</v>
      </c>
      <c r="L26" s="162" t="e">
        <f t="shared" si="15"/>
        <v>#REF!</v>
      </c>
      <c r="M26" s="162">
        <f t="shared" si="15"/>
        <v>0</v>
      </c>
      <c r="N26" s="162" t="e">
        <f t="shared" si="15"/>
        <v>#REF!</v>
      </c>
    </row>
    <row r="27" spans="1:14" s="136" customFormat="1" ht="21.75" customHeight="1">
      <c r="A27" s="162">
        <f>A142</f>
        <v>621</v>
      </c>
      <c r="B27" s="162" t="str">
        <f>B142</f>
        <v>云浮市</v>
      </c>
      <c r="C27" s="162">
        <f>C142</f>
        <v>25687</v>
      </c>
      <c r="D27" s="162">
        <f>D142</f>
        <v>32108</v>
      </c>
      <c r="E27" s="162">
        <f>E142</f>
        <v>21449</v>
      </c>
      <c r="F27" s="162">
        <f aca="true" t="shared" si="16" ref="F27:N27">F142</f>
        <v>27291</v>
      </c>
      <c r="G27" s="162">
        <f t="shared" si="16"/>
        <v>1149</v>
      </c>
      <c r="H27" s="162">
        <f t="shared" si="16"/>
        <v>57</v>
      </c>
      <c r="I27" s="162">
        <f t="shared" si="16"/>
        <v>1206</v>
      </c>
      <c r="J27" s="162">
        <f t="shared" si="16"/>
        <v>729.6899999999999</v>
      </c>
      <c r="K27" s="162" t="e">
        <f t="shared" si="16"/>
        <v>#REF!</v>
      </c>
      <c r="L27" s="162" t="e">
        <f t="shared" si="16"/>
        <v>#REF!</v>
      </c>
      <c r="M27" s="162">
        <f t="shared" si="16"/>
        <v>0</v>
      </c>
      <c r="N27" s="162" t="e">
        <f t="shared" si="16"/>
        <v>#REF!</v>
      </c>
    </row>
    <row r="28" spans="1:231" s="142" customFormat="1" ht="25.5" customHeight="1">
      <c r="A28" s="155"/>
      <c r="B28" s="159" t="s">
        <v>9</v>
      </c>
      <c r="C28" s="156">
        <f>C29+C38+C50+C58+C68+C75+C81+C86+C92+C103+C110+C120+C130+C135+C142</f>
        <v>471333</v>
      </c>
      <c r="D28" s="156">
        <f>D29+D38+D50+D58+D68+D75+D81+D86+D92+D103+D110+D120+D130+D135+D142</f>
        <v>589787</v>
      </c>
      <c r="E28" s="156">
        <f>E29+E38+E50+E58+E68+E75+E81+E86+E92+E103+E110+E120+E130+E135+E142</f>
        <v>389809</v>
      </c>
      <c r="F28" s="156">
        <f aca="true" t="shared" si="17" ref="F28:N28">F29+F38+F50+F58+F68+F75+F81+F86+F92+F103+F110+F120+F130+F135+F142</f>
        <v>493711</v>
      </c>
      <c r="G28" s="156">
        <f t="shared" si="17"/>
        <v>20842</v>
      </c>
      <c r="H28" s="156">
        <f t="shared" si="17"/>
        <v>990</v>
      </c>
      <c r="I28" s="156">
        <f t="shared" si="17"/>
        <v>21832</v>
      </c>
      <c r="J28" s="156">
        <f t="shared" si="17"/>
        <v>13685.17</v>
      </c>
      <c r="K28" s="156" t="e">
        <f t="shared" si="17"/>
        <v>#REF!</v>
      </c>
      <c r="L28" s="156" t="e">
        <f t="shared" si="17"/>
        <v>#REF!</v>
      </c>
      <c r="M28" s="156">
        <f t="shared" si="17"/>
        <v>280</v>
      </c>
      <c r="N28" s="156" t="e">
        <f t="shared" si="17"/>
        <v>#REF!</v>
      </c>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row>
    <row r="29" spans="1:14" s="140" customFormat="1" ht="25.5" customHeight="1">
      <c r="A29" s="165">
        <v>604</v>
      </c>
      <c r="B29" s="163" t="s">
        <v>10</v>
      </c>
      <c r="C29" s="156">
        <v>27393</v>
      </c>
      <c r="D29" s="156">
        <v>36943</v>
      </c>
      <c r="E29" s="166">
        <f>SUM(E30:E37)</f>
        <v>22873</v>
      </c>
      <c r="F29" s="166">
        <f aca="true" t="shared" si="18" ref="F29:N29">SUM(F30:F37)</f>
        <v>31401</v>
      </c>
      <c r="G29" s="166">
        <f t="shared" si="18"/>
        <v>1254</v>
      </c>
      <c r="H29" s="166">
        <f t="shared" si="18"/>
        <v>75</v>
      </c>
      <c r="I29" s="166">
        <f t="shared" si="18"/>
        <v>1329</v>
      </c>
      <c r="J29" s="166">
        <f t="shared" si="18"/>
        <v>1244.4</v>
      </c>
      <c r="K29" s="166" t="e">
        <f t="shared" si="18"/>
        <v>#REF!</v>
      </c>
      <c r="L29" s="166" t="e">
        <f t="shared" si="18"/>
        <v>#REF!</v>
      </c>
      <c r="M29" s="166">
        <f t="shared" si="18"/>
        <v>0</v>
      </c>
      <c r="N29" s="185" t="e">
        <f t="shared" si="18"/>
        <v>#REF!</v>
      </c>
    </row>
    <row r="30" spans="1:14" ht="25.5" customHeight="1">
      <c r="A30" s="162">
        <v>604001</v>
      </c>
      <c r="B30" s="164" t="s">
        <v>11</v>
      </c>
      <c r="C30" s="159"/>
      <c r="D30" s="159"/>
      <c r="E30" s="167">
        <f aca="true" t="shared" si="19" ref="E30:E61">ROUND(C30*0.835,0)</f>
        <v>0</v>
      </c>
      <c r="F30" s="167">
        <f aca="true" t="shared" si="20" ref="F30:F61">ROUND(D30*0.85,0)</f>
        <v>0</v>
      </c>
      <c r="G30" s="167">
        <f>ROUND((F30*130+E30*370)/10000,0)</f>
        <v>0</v>
      </c>
      <c r="H30" s="167">
        <f>12</f>
        <v>12</v>
      </c>
      <c r="I30" s="186">
        <f>H30+G30</f>
        <v>12</v>
      </c>
      <c r="J30" s="182">
        <v>0</v>
      </c>
      <c r="K30" s="187" t="e">
        <f>#REF!</f>
        <v>#REF!</v>
      </c>
      <c r="L30" s="162" t="e">
        <f>ROUND(J30-K30,0)</f>
        <v>#REF!</v>
      </c>
      <c r="M30" s="188"/>
      <c r="N30" s="183" t="e">
        <f aca="true" t="shared" si="21" ref="N30:N37">I30-L30+M30</f>
        <v>#REF!</v>
      </c>
    </row>
    <row r="31" spans="1:14" ht="25.5" customHeight="1">
      <c r="A31" s="162">
        <v>604002</v>
      </c>
      <c r="B31" s="164" t="s">
        <v>12</v>
      </c>
      <c r="C31" s="167">
        <v>2837</v>
      </c>
      <c r="D31" s="167">
        <v>3546</v>
      </c>
      <c r="E31" s="167">
        <f t="shared" si="19"/>
        <v>2369</v>
      </c>
      <c r="F31" s="167">
        <f t="shared" si="20"/>
        <v>3014</v>
      </c>
      <c r="G31" s="167">
        <f aca="true" t="shared" si="22" ref="G31:G62">ROUND((F31*130+E31*370)/10000,0)</f>
        <v>127</v>
      </c>
      <c r="H31" s="167">
        <f aca="true" t="shared" si="23" ref="H31:H37">9</f>
        <v>9</v>
      </c>
      <c r="I31" s="186">
        <f aca="true" t="shared" si="24" ref="I31:I37">H31+G31</f>
        <v>136</v>
      </c>
      <c r="J31" s="182">
        <v>133.45</v>
      </c>
      <c r="K31" s="187" t="e">
        <f>#REF!</f>
        <v>#REF!</v>
      </c>
      <c r="L31" s="162" t="e">
        <f aca="true" t="shared" si="25" ref="L31:L61">ROUND(J31-K31,0)</f>
        <v>#REF!</v>
      </c>
      <c r="M31" s="188"/>
      <c r="N31" s="183" t="e">
        <f t="shared" si="21"/>
        <v>#REF!</v>
      </c>
    </row>
    <row r="32" spans="1:14" ht="25.5" customHeight="1">
      <c r="A32" s="162">
        <v>604003</v>
      </c>
      <c r="B32" s="164" t="s">
        <v>13</v>
      </c>
      <c r="C32" s="167">
        <v>4720</v>
      </c>
      <c r="D32" s="167">
        <v>5900</v>
      </c>
      <c r="E32" s="167">
        <f t="shared" si="19"/>
        <v>3941</v>
      </c>
      <c r="F32" s="167">
        <f t="shared" si="20"/>
        <v>5015</v>
      </c>
      <c r="G32" s="167">
        <f t="shared" si="22"/>
        <v>211</v>
      </c>
      <c r="H32" s="167">
        <f t="shared" si="23"/>
        <v>9</v>
      </c>
      <c r="I32" s="186">
        <f t="shared" si="24"/>
        <v>220</v>
      </c>
      <c r="J32" s="182">
        <v>167.29</v>
      </c>
      <c r="K32" s="187" t="e">
        <f>#REF!</f>
        <v>#REF!</v>
      </c>
      <c r="L32" s="162" t="e">
        <f t="shared" si="25"/>
        <v>#REF!</v>
      </c>
      <c r="M32" s="188"/>
      <c r="N32" s="183" t="e">
        <f t="shared" si="21"/>
        <v>#REF!</v>
      </c>
    </row>
    <row r="33" spans="1:14" ht="25.5" customHeight="1">
      <c r="A33" s="162">
        <v>604004</v>
      </c>
      <c r="B33" s="164" t="s">
        <v>14</v>
      </c>
      <c r="C33" s="167">
        <v>3000</v>
      </c>
      <c r="D33" s="167">
        <v>6852</v>
      </c>
      <c r="E33" s="167">
        <f t="shared" si="19"/>
        <v>2505</v>
      </c>
      <c r="F33" s="167">
        <f t="shared" si="20"/>
        <v>5824</v>
      </c>
      <c r="G33" s="167">
        <f t="shared" si="22"/>
        <v>168</v>
      </c>
      <c r="H33" s="167">
        <f t="shared" si="23"/>
        <v>9</v>
      </c>
      <c r="I33" s="186">
        <f t="shared" si="24"/>
        <v>177</v>
      </c>
      <c r="J33" s="182">
        <v>145.23</v>
      </c>
      <c r="K33" s="187" t="e">
        <f>#REF!</f>
        <v>#REF!</v>
      </c>
      <c r="L33" s="162" t="e">
        <f t="shared" si="25"/>
        <v>#REF!</v>
      </c>
      <c r="M33" s="188"/>
      <c r="N33" s="183" t="e">
        <f t="shared" si="21"/>
        <v>#REF!</v>
      </c>
    </row>
    <row r="34" spans="1:14" ht="25.5" customHeight="1">
      <c r="A34" s="162">
        <v>604005</v>
      </c>
      <c r="B34" s="164" t="s">
        <v>15</v>
      </c>
      <c r="C34" s="167">
        <v>1600</v>
      </c>
      <c r="D34" s="167">
        <v>1600</v>
      </c>
      <c r="E34" s="167">
        <f t="shared" si="19"/>
        <v>1336</v>
      </c>
      <c r="F34" s="167">
        <f t="shared" si="20"/>
        <v>1360</v>
      </c>
      <c r="G34" s="167">
        <f t="shared" si="22"/>
        <v>67</v>
      </c>
      <c r="H34" s="167">
        <f t="shared" si="23"/>
        <v>9</v>
      </c>
      <c r="I34" s="186">
        <f t="shared" si="24"/>
        <v>76</v>
      </c>
      <c r="J34" s="182">
        <v>62.95</v>
      </c>
      <c r="K34" s="187" t="e">
        <f>#REF!</f>
        <v>#REF!</v>
      </c>
      <c r="L34" s="162" t="e">
        <f t="shared" si="25"/>
        <v>#REF!</v>
      </c>
      <c r="M34" s="188"/>
      <c r="N34" s="183" t="e">
        <f t="shared" si="21"/>
        <v>#REF!</v>
      </c>
    </row>
    <row r="35" spans="1:14" ht="25.5" customHeight="1">
      <c r="A35" s="162">
        <v>604006</v>
      </c>
      <c r="B35" s="164" t="s">
        <v>16</v>
      </c>
      <c r="C35" s="167">
        <v>8016</v>
      </c>
      <c r="D35" s="167">
        <v>10020</v>
      </c>
      <c r="E35" s="167">
        <f t="shared" si="19"/>
        <v>6693</v>
      </c>
      <c r="F35" s="167">
        <f t="shared" si="20"/>
        <v>8517</v>
      </c>
      <c r="G35" s="167">
        <f t="shared" si="22"/>
        <v>358</v>
      </c>
      <c r="H35" s="167">
        <f t="shared" si="23"/>
        <v>9</v>
      </c>
      <c r="I35" s="186">
        <f t="shared" si="24"/>
        <v>367</v>
      </c>
      <c r="J35" s="182">
        <v>278.51</v>
      </c>
      <c r="K35" s="187" t="e">
        <f>#REF!</f>
        <v>#REF!</v>
      </c>
      <c r="L35" s="162" t="e">
        <f t="shared" si="25"/>
        <v>#REF!</v>
      </c>
      <c r="M35" s="188"/>
      <c r="N35" s="183" t="e">
        <f t="shared" si="21"/>
        <v>#REF!</v>
      </c>
    </row>
    <row r="36" spans="1:14" ht="25.5" customHeight="1">
      <c r="A36" s="162">
        <v>604007</v>
      </c>
      <c r="B36" s="164" t="s">
        <v>17</v>
      </c>
      <c r="C36" s="167">
        <v>6746</v>
      </c>
      <c r="D36" s="167">
        <v>8432</v>
      </c>
      <c r="E36" s="167">
        <f t="shared" si="19"/>
        <v>5633</v>
      </c>
      <c r="F36" s="167">
        <f t="shared" si="20"/>
        <v>7167</v>
      </c>
      <c r="G36" s="167">
        <f t="shared" si="22"/>
        <v>302</v>
      </c>
      <c r="H36" s="167">
        <f t="shared" si="23"/>
        <v>9</v>
      </c>
      <c r="I36" s="186">
        <f t="shared" si="24"/>
        <v>311</v>
      </c>
      <c r="J36" s="182">
        <v>446.43</v>
      </c>
      <c r="K36" s="187" t="e">
        <f>#REF!</f>
        <v>#REF!</v>
      </c>
      <c r="L36" s="162" t="e">
        <f t="shared" si="25"/>
        <v>#REF!</v>
      </c>
      <c r="M36" s="188"/>
      <c r="N36" s="183" t="e">
        <f t="shared" si="21"/>
        <v>#REF!</v>
      </c>
    </row>
    <row r="37" spans="1:14" ht="25.5" customHeight="1">
      <c r="A37" s="162">
        <v>604008</v>
      </c>
      <c r="B37" s="164" t="s">
        <v>18</v>
      </c>
      <c r="C37" s="167">
        <v>474</v>
      </c>
      <c r="D37" s="167">
        <v>593</v>
      </c>
      <c r="E37" s="167">
        <f t="shared" si="19"/>
        <v>396</v>
      </c>
      <c r="F37" s="167">
        <f t="shared" si="20"/>
        <v>504</v>
      </c>
      <c r="G37" s="167">
        <f t="shared" si="22"/>
        <v>21</v>
      </c>
      <c r="H37" s="167">
        <f t="shared" si="23"/>
        <v>9</v>
      </c>
      <c r="I37" s="186">
        <f t="shared" si="24"/>
        <v>30</v>
      </c>
      <c r="J37" s="182">
        <v>10.54</v>
      </c>
      <c r="K37" s="187" t="e">
        <f>#REF!</f>
        <v>#REF!</v>
      </c>
      <c r="L37" s="162" t="e">
        <f t="shared" si="25"/>
        <v>#REF!</v>
      </c>
      <c r="M37" s="188"/>
      <c r="N37" s="183" t="e">
        <f t="shared" si="21"/>
        <v>#REF!</v>
      </c>
    </row>
    <row r="38" spans="1:14" s="140" customFormat="1" ht="25.5" customHeight="1">
      <c r="A38" s="165">
        <v>606</v>
      </c>
      <c r="B38" s="163" t="s">
        <v>19</v>
      </c>
      <c r="C38" s="156">
        <v>17626</v>
      </c>
      <c r="D38" s="156">
        <v>22034</v>
      </c>
      <c r="E38" s="166">
        <f>SUM(E39:E49)</f>
        <v>14717</v>
      </c>
      <c r="F38" s="166">
        <f aca="true" t="shared" si="26" ref="F38:N38">SUM(F39:F49)</f>
        <v>18730</v>
      </c>
      <c r="G38" s="166">
        <f t="shared" si="26"/>
        <v>789</v>
      </c>
      <c r="H38" s="166">
        <f t="shared" si="26"/>
        <v>102</v>
      </c>
      <c r="I38" s="166">
        <f t="shared" si="26"/>
        <v>891</v>
      </c>
      <c r="J38" s="166">
        <f t="shared" si="26"/>
        <v>757.27</v>
      </c>
      <c r="K38" s="166" t="e">
        <f t="shared" si="26"/>
        <v>#REF!</v>
      </c>
      <c r="L38" s="166" t="e">
        <f t="shared" si="26"/>
        <v>#REF!</v>
      </c>
      <c r="M38" s="166">
        <f t="shared" si="26"/>
        <v>10</v>
      </c>
      <c r="N38" s="185" t="e">
        <f t="shared" si="26"/>
        <v>#REF!</v>
      </c>
    </row>
    <row r="39" spans="1:14" ht="25.5" customHeight="1">
      <c r="A39" s="162">
        <v>606001</v>
      </c>
      <c r="B39" s="164" t="s">
        <v>20</v>
      </c>
      <c r="C39" s="159"/>
      <c r="D39" s="159">
        <v>0</v>
      </c>
      <c r="E39" s="167">
        <f t="shared" si="19"/>
        <v>0</v>
      </c>
      <c r="F39" s="167">
        <f t="shared" si="20"/>
        <v>0</v>
      </c>
      <c r="G39" s="167">
        <f t="shared" si="22"/>
        <v>0</v>
      </c>
      <c r="H39" s="167">
        <v>12</v>
      </c>
      <c r="I39" s="186">
        <f aca="true" t="shared" si="27" ref="I39:I49">H39+G39</f>
        <v>12</v>
      </c>
      <c r="J39" s="189">
        <v>0</v>
      </c>
      <c r="K39" s="187" t="e">
        <f>#REF!</f>
        <v>#REF!</v>
      </c>
      <c r="L39" s="162" t="e">
        <f t="shared" si="25"/>
        <v>#REF!</v>
      </c>
      <c r="M39" s="182">
        <v>10</v>
      </c>
      <c r="N39" s="183" t="e">
        <f>I39-L39+M39</f>
        <v>#REF!</v>
      </c>
    </row>
    <row r="40" spans="1:14" ht="25.5" customHeight="1">
      <c r="A40" s="162">
        <v>606002</v>
      </c>
      <c r="B40" s="164" t="s">
        <v>21</v>
      </c>
      <c r="C40" s="159">
        <v>1758</v>
      </c>
      <c r="D40" s="159">
        <v>2198</v>
      </c>
      <c r="E40" s="167">
        <f t="shared" si="19"/>
        <v>1468</v>
      </c>
      <c r="F40" s="167">
        <f t="shared" si="20"/>
        <v>1868</v>
      </c>
      <c r="G40" s="167">
        <f t="shared" si="22"/>
        <v>79</v>
      </c>
      <c r="H40" s="167">
        <f aca="true" t="shared" si="28" ref="H40:H49">9</f>
        <v>9</v>
      </c>
      <c r="I40" s="186">
        <f t="shared" si="27"/>
        <v>88</v>
      </c>
      <c r="J40" s="189">
        <v>86.09</v>
      </c>
      <c r="K40" s="187" t="e">
        <f>#REF!</f>
        <v>#REF!</v>
      </c>
      <c r="L40" s="162" t="e">
        <f t="shared" si="25"/>
        <v>#REF!</v>
      </c>
      <c r="M40" s="188"/>
      <c r="N40" s="183" t="e">
        <f>I40-L40+M40</f>
        <v>#REF!</v>
      </c>
    </row>
    <row r="41" spans="1:14" ht="25.5" customHeight="1">
      <c r="A41" s="162">
        <v>606003</v>
      </c>
      <c r="B41" s="164" t="s">
        <v>22</v>
      </c>
      <c r="C41" s="159">
        <v>1672</v>
      </c>
      <c r="D41" s="159">
        <v>2090</v>
      </c>
      <c r="E41" s="167">
        <f t="shared" si="19"/>
        <v>1396</v>
      </c>
      <c r="F41" s="167">
        <f t="shared" si="20"/>
        <v>1777</v>
      </c>
      <c r="G41" s="167">
        <f t="shared" si="22"/>
        <v>75</v>
      </c>
      <c r="H41" s="167">
        <f t="shared" si="28"/>
        <v>9</v>
      </c>
      <c r="I41" s="186">
        <f t="shared" si="27"/>
        <v>84</v>
      </c>
      <c r="J41" s="189">
        <v>119.75</v>
      </c>
      <c r="K41" s="187" t="e">
        <f>#REF!</f>
        <v>#REF!</v>
      </c>
      <c r="L41" s="162" t="e">
        <f t="shared" si="25"/>
        <v>#REF!</v>
      </c>
      <c r="M41" s="188"/>
      <c r="N41" s="183" t="e">
        <f>I41-L41+M41</f>
        <v>#REF!</v>
      </c>
    </row>
    <row r="42" spans="1:14" ht="25.5" customHeight="1">
      <c r="A42" s="162">
        <v>606004</v>
      </c>
      <c r="B42" s="164" t="s">
        <v>23</v>
      </c>
      <c r="C42" s="159">
        <v>1994</v>
      </c>
      <c r="D42" s="159">
        <v>2492</v>
      </c>
      <c r="E42" s="167">
        <f t="shared" si="19"/>
        <v>1665</v>
      </c>
      <c r="F42" s="167">
        <f t="shared" si="20"/>
        <v>2118</v>
      </c>
      <c r="G42" s="167">
        <f t="shared" si="22"/>
        <v>89</v>
      </c>
      <c r="H42" s="167">
        <f t="shared" si="28"/>
        <v>9</v>
      </c>
      <c r="I42" s="186">
        <f t="shared" si="27"/>
        <v>98</v>
      </c>
      <c r="J42" s="189">
        <v>55.05</v>
      </c>
      <c r="K42" s="187" t="e">
        <f>#REF!</f>
        <v>#REF!</v>
      </c>
      <c r="L42" s="162" t="e">
        <f t="shared" si="25"/>
        <v>#REF!</v>
      </c>
      <c r="M42" s="190"/>
      <c r="N42" s="191" t="e">
        <f aca="true" t="shared" si="29" ref="N42:N73">I42-L42+M42</f>
        <v>#REF!</v>
      </c>
    </row>
    <row r="43" spans="1:14" ht="25.5" customHeight="1">
      <c r="A43" s="162">
        <v>606005</v>
      </c>
      <c r="B43" s="164" t="s">
        <v>24</v>
      </c>
      <c r="C43" s="159">
        <v>2342</v>
      </c>
      <c r="D43" s="159">
        <v>2928</v>
      </c>
      <c r="E43" s="167">
        <f t="shared" si="19"/>
        <v>1956</v>
      </c>
      <c r="F43" s="167">
        <f t="shared" si="20"/>
        <v>2489</v>
      </c>
      <c r="G43" s="167">
        <f t="shared" si="22"/>
        <v>105</v>
      </c>
      <c r="H43" s="167">
        <f t="shared" si="28"/>
        <v>9</v>
      </c>
      <c r="I43" s="186">
        <f t="shared" si="27"/>
        <v>114</v>
      </c>
      <c r="J43" s="189">
        <v>84.67</v>
      </c>
      <c r="K43" s="187" t="e">
        <f>#REF!</f>
        <v>#REF!</v>
      </c>
      <c r="L43" s="162" t="e">
        <f t="shared" si="25"/>
        <v>#REF!</v>
      </c>
      <c r="M43" s="188"/>
      <c r="N43" s="183" t="e">
        <f t="shared" si="29"/>
        <v>#REF!</v>
      </c>
    </row>
    <row r="44" spans="1:14" ht="25.5" customHeight="1">
      <c r="A44" s="162">
        <v>606006</v>
      </c>
      <c r="B44" s="164" t="s">
        <v>25</v>
      </c>
      <c r="C44" s="159">
        <v>2442</v>
      </c>
      <c r="D44" s="159">
        <v>3052</v>
      </c>
      <c r="E44" s="167">
        <f t="shared" si="19"/>
        <v>2039</v>
      </c>
      <c r="F44" s="167">
        <f t="shared" si="20"/>
        <v>2594</v>
      </c>
      <c r="G44" s="167">
        <f t="shared" si="22"/>
        <v>109</v>
      </c>
      <c r="H44" s="167">
        <f t="shared" si="28"/>
        <v>9</v>
      </c>
      <c r="I44" s="186">
        <f t="shared" si="27"/>
        <v>118</v>
      </c>
      <c r="J44" s="192">
        <v>74.9</v>
      </c>
      <c r="K44" s="187" t="e">
        <f>#REF!</f>
        <v>#REF!</v>
      </c>
      <c r="L44" s="162" t="e">
        <f t="shared" si="25"/>
        <v>#REF!</v>
      </c>
      <c r="M44" s="188"/>
      <c r="N44" s="183" t="e">
        <f t="shared" si="29"/>
        <v>#REF!</v>
      </c>
    </row>
    <row r="45" spans="1:14" ht="25.5" customHeight="1">
      <c r="A45" s="162">
        <v>606007</v>
      </c>
      <c r="B45" s="164" t="s">
        <v>26</v>
      </c>
      <c r="C45" s="159">
        <v>846</v>
      </c>
      <c r="D45" s="159">
        <v>1058</v>
      </c>
      <c r="E45" s="167">
        <f t="shared" si="19"/>
        <v>706</v>
      </c>
      <c r="F45" s="167">
        <f t="shared" si="20"/>
        <v>899</v>
      </c>
      <c r="G45" s="167">
        <f t="shared" si="22"/>
        <v>38</v>
      </c>
      <c r="H45" s="167">
        <f t="shared" si="28"/>
        <v>9</v>
      </c>
      <c r="I45" s="186">
        <f t="shared" si="27"/>
        <v>47</v>
      </c>
      <c r="J45" s="189">
        <v>52.85</v>
      </c>
      <c r="K45" s="187" t="e">
        <f>#REF!</f>
        <v>#REF!</v>
      </c>
      <c r="L45" s="162" t="e">
        <f t="shared" si="25"/>
        <v>#REF!</v>
      </c>
      <c r="M45" s="188"/>
      <c r="N45" s="183" t="e">
        <f t="shared" si="29"/>
        <v>#REF!</v>
      </c>
    </row>
    <row r="46" spans="1:14" ht="25.5" customHeight="1">
      <c r="A46" s="162">
        <v>606008</v>
      </c>
      <c r="B46" s="164" t="s">
        <v>27</v>
      </c>
      <c r="C46" s="159">
        <v>1132</v>
      </c>
      <c r="D46" s="159">
        <v>1415</v>
      </c>
      <c r="E46" s="167">
        <f t="shared" si="19"/>
        <v>945</v>
      </c>
      <c r="F46" s="167">
        <f t="shared" si="20"/>
        <v>1203</v>
      </c>
      <c r="G46" s="167">
        <f t="shared" si="22"/>
        <v>51</v>
      </c>
      <c r="H46" s="167">
        <f t="shared" si="28"/>
        <v>9</v>
      </c>
      <c r="I46" s="186">
        <f t="shared" si="27"/>
        <v>60</v>
      </c>
      <c r="J46" s="192">
        <v>65.24</v>
      </c>
      <c r="K46" s="187" t="e">
        <f>#REF!</f>
        <v>#REF!</v>
      </c>
      <c r="L46" s="162" t="e">
        <f t="shared" si="25"/>
        <v>#REF!</v>
      </c>
      <c r="M46" s="188"/>
      <c r="N46" s="183" t="e">
        <f t="shared" si="29"/>
        <v>#REF!</v>
      </c>
    </row>
    <row r="47" spans="1:14" ht="25.5" customHeight="1">
      <c r="A47" s="162">
        <v>606009</v>
      </c>
      <c r="B47" s="164" t="s">
        <v>28</v>
      </c>
      <c r="C47" s="159">
        <v>2738</v>
      </c>
      <c r="D47" s="159">
        <v>3423</v>
      </c>
      <c r="E47" s="167">
        <f t="shared" si="19"/>
        <v>2286</v>
      </c>
      <c r="F47" s="167">
        <f t="shared" si="20"/>
        <v>2910</v>
      </c>
      <c r="G47" s="167">
        <f t="shared" si="22"/>
        <v>122</v>
      </c>
      <c r="H47" s="167">
        <f t="shared" si="28"/>
        <v>9</v>
      </c>
      <c r="I47" s="186">
        <f t="shared" si="27"/>
        <v>131</v>
      </c>
      <c r="J47" s="192">
        <v>127.93</v>
      </c>
      <c r="K47" s="187" t="e">
        <f>#REF!</f>
        <v>#REF!</v>
      </c>
      <c r="L47" s="162" t="e">
        <f t="shared" si="25"/>
        <v>#REF!</v>
      </c>
      <c r="M47" s="188"/>
      <c r="N47" s="183" t="e">
        <f t="shared" si="29"/>
        <v>#REF!</v>
      </c>
    </row>
    <row r="48" spans="1:14" ht="25.5" customHeight="1">
      <c r="A48" s="162">
        <v>606010</v>
      </c>
      <c r="B48" s="164" t="s">
        <v>29</v>
      </c>
      <c r="C48" s="159">
        <v>1480</v>
      </c>
      <c r="D48" s="159">
        <v>1850</v>
      </c>
      <c r="E48" s="167">
        <f t="shared" si="19"/>
        <v>1236</v>
      </c>
      <c r="F48" s="167">
        <f t="shared" si="20"/>
        <v>1573</v>
      </c>
      <c r="G48" s="167">
        <f t="shared" si="22"/>
        <v>66</v>
      </c>
      <c r="H48" s="167">
        <f t="shared" si="28"/>
        <v>9</v>
      </c>
      <c r="I48" s="186">
        <f t="shared" si="27"/>
        <v>75</v>
      </c>
      <c r="J48" s="192">
        <v>39.1</v>
      </c>
      <c r="K48" s="187" t="e">
        <f>#REF!</f>
        <v>#REF!</v>
      </c>
      <c r="L48" s="162" t="e">
        <f t="shared" si="25"/>
        <v>#REF!</v>
      </c>
      <c r="M48" s="188"/>
      <c r="N48" s="183" t="e">
        <f t="shared" si="29"/>
        <v>#REF!</v>
      </c>
    </row>
    <row r="49" spans="1:14" ht="25.5" customHeight="1">
      <c r="A49" s="162">
        <v>606011</v>
      </c>
      <c r="B49" s="164" t="s">
        <v>30</v>
      </c>
      <c r="C49" s="159">
        <v>1222</v>
      </c>
      <c r="D49" s="159">
        <v>1528</v>
      </c>
      <c r="E49" s="167">
        <f t="shared" si="19"/>
        <v>1020</v>
      </c>
      <c r="F49" s="167">
        <f t="shared" si="20"/>
        <v>1299</v>
      </c>
      <c r="G49" s="167">
        <f t="shared" si="22"/>
        <v>55</v>
      </c>
      <c r="H49" s="167">
        <f t="shared" si="28"/>
        <v>9</v>
      </c>
      <c r="I49" s="186">
        <f t="shared" si="27"/>
        <v>64</v>
      </c>
      <c r="J49" s="182">
        <v>51.69</v>
      </c>
      <c r="K49" s="187" t="e">
        <f>#REF!</f>
        <v>#REF!</v>
      </c>
      <c r="L49" s="162" t="e">
        <f t="shared" si="25"/>
        <v>#REF!</v>
      </c>
      <c r="M49" s="188"/>
      <c r="N49" s="183" t="e">
        <f t="shared" si="29"/>
        <v>#REF!</v>
      </c>
    </row>
    <row r="50" spans="1:14" s="140" customFormat="1" ht="25.5" customHeight="1">
      <c r="A50" s="165">
        <v>607</v>
      </c>
      <c r="B50" s="163" t="s">
        <v>31</v>
      </c>
      <c r="C50" s="156">
        <v>15769</v>
      </c>
      <c r="D50" s="156">
        <v>19710</v>
      </c>
      <c r="E50" s="166">
        <f>SUM(E51:E57)</f>
        <v>13167</v>
      </c>
      <c r="F50" s="166">
        <f aca="true" t="shared" si="30" ref="F50:N50">SUM(F51:F57)</f>
        <v>16754</v>
      </c>
      <c r="G50" s="166">
        <f t="shared" si="30"/>
        <v>706</v>
      </c>
      <c r="H50" s="166">
        <f t="shared" si="30"/>
        <v>66</v>
      </c>
      <c r="I50" s="166">
        <f t="shared" si="30"/>
        <v>772</v>
      </c>
      <c r="J50" s="166">
        <f t="shared" si="30"/>
        <v>555.77</v>
      </c>
      <c r="K50" s="166" t="e">
        <f t="shared" si="30"/>
        <v>#REF!</v>
      </c>
      <c r="L50" s="166" t="e">
        <f t="shared" si="30"/>
        <v>#REF!</v>
      </c>
      <c r="M50" s="166">
        <f t="shared" si="30"/>
        <v>0</v>
      </c>
      <c r="N50" s="185" t="e">
        <f t="shared" si="30"/>
        <v>#REF!</v>
      </c>
    </row>
    <row r="51" spans="1:14" ht="25.5" customHeight="1">
      <c r="A51" s="162">
        <v>607001</v>
      </c>
      <c r="B51" s="164" t="s">
        <v>32</v>
      </c>
      <c r="C51" s="159">
        <v>588</v>
      </c>
      <c r="D51" s="159">
        <v>735</v>
      </c>
      <c r="E51" s="167">
        <f t="shared" si="19"/>
        <v>491</v>
      </c>
      <c r="F51" s="167">
        <f t="shared" si="20"/>
        <v>625</v>
      </c>
      <c r="G51" s="167">
        <f t="shared" si="22"/>
        <v>26</v>
      </c>
      <c r="H51" s="167">
        <v>12</v>
      </c>
      <c r="I51" s="186">
        <f aca="true" t="shared" si="31" ref="I51:I57">H51+G51</f>
        <v>38</v>
      </c>
      <c r="J51" s="189">
        <v>7.27</v>
      </c>
      <c r="K51" s="187" t="e">
        <f>#REF!</f>
        <v>#REF!</v>
      </c>
      <c r="L51" s="162" t="e">
        <f t="shared" si="25"/>
        <v>#REF!</v>
      </c>
      <c r="M51" s="188"/>
      <c r="N51" s="183" t="e">
        <f t="shared" si="29"/>
        <v>#REF!</v>
      </c>
    </row>
    <row r="52" spans="1:14" ht="25.5" customHeight="1">
      <c r="A52" s="162">
        <v>607002</v>
      </c>
      <c r="B52" s="164" t="s">
        <v>33</v>
      </c>
      <c r="C52" s="159">
        <v>7082</v>
      </c>
      <c r="D52" s="159">
        <v>8852</v>
      </c>
      <c r="E52" s="167">
        <f t="shared" si="19"/>
        <v>5913</v>
      </c>
      <c r="F52" s="167">
        <f t="shared" si="20"/>
        <v>7524</v>
      </c>
      <c r="G52" s="167">
        <f t="shared" si="22"/>
        <v>317</v>
      </c>
      <c r="H52" s="167">
        <f aca="true" t="shared" si="32" ref="H52:H57">9</f>
        <v>9</v>
      </c>
      <c r="I52" s="186">
        <f t="shared" si="31"/>
        <v>326</v>
      </c>
      <c r="J52" s="189">
        <v>91.98</v>
      </c>
      <c r="K52" s="187" t="e">
        <f>#REF!</f>
        <v>#REF!</v>
      </c>
      <c r="L52" s="162" t="e">
        <f t="shared" si="25"/>
        <v>#REF!</v>
      </c>
      <c r="M52" s="188"/>
      <c r="N52" s="183" t="e">
        <f t="shared" si="29"/>
        <v>#REF!</v>
      </c>
    </row>
    <row r="53" spans="1:14" ht="25.5" customHeight="1">
      <c r="A53" s="162">
        <v>607003</v>
      </c>
      <c r="B53" s="164" t="s">
        <v>34</v>
      </c>
      <c r="C53" s="159">
        <v>578</v>
      </c>
      <c r="D53" s="159">
        <v>722</v>
      </c>
      <c r="E53" s="167">
        <f t="shared" si="19"/>
        <v>483</v>
      </c>
      <c r="F53" s="167">
        <f t="shared" si="20"/>
        <v>614</v>
      </c>
      <c r="G53" s="167">
        <f t="shared" si="22"/>
        <v>26</v>
      </c>
      <c r="H53" s="167">
        <f t="shared" si="32"/>
        <v>9</v>
      </c>
      <c r="I53" s="186">
        <f t="shared" si="31"/>
        <v>35</v>
      </c>
      <c r="J53" s="189">
        <v>31.29</v>
      </c>
      <c r="K53" s="187" t="e">
        <f>#REF!</f>
        <v>#REF!</v>
      </c>
      <c r="L53" s="162" t="e">
        <f t="shared" si="25"/>
        <v>#REF!</v>
      </c>
      <c r="M53" s="188"/>
      <c r="N53" s="183" t="e">
        <f t="shared" si="29"/>
        <v>#REF!</v>
      </c>
    </row>
    <row r="54" spans="1:14" ht="25.5" customHeight="1">
      <c r="A54" s="162">
        <v>607004</v>
      </c>
      <c r="B54" s="164" t="s">
        <v>35</v>
      </c>
      <c r="C54" s="159">
        <v>1020</v>
      </c>
      <c r="D54" s="159">
        <v>1275</v>
      </c>
      <c r="E54" s="167">
        <f t="shared" si="19"/>
        <v>852</v>
      </c>
      <c r="F54" s="167">
        <f t="shared" si="20"/>
        <v>1084</v>
      </c>
      <c r="G54" s="167">
        <f t="shared" si="22"/>
        <v>46</v>
      </c>
      <c r="H54" s="167">
        <f t="shared" si="32"/>
        <v>9</v>
      </c>
      <c r="I54" s="186">
        <f t="shared" si="31"/>
        <v>55</v>
      </c>
      <c r="J54" s="189">
        <v>75.86</v>
      </c>
      <c r="K54" s="187" t="e">
        <f>#REF!</f>
        <v>#REF!</v>
      </c>
      <c r="L54" s="162" t="e">
        <f t="shared" si="25"/>
        <v>#REF!</v>
      </c>
      <c r="M54" s="188"/>
      <c r="N54" s="183" t="e">
        <f t="shared" si="29"/>
        <v>#REF!</v>
      </c>
    </row>
    <row r="55" spans="1:14" ht="25.5" customHeight="1">
      <c r="A55" s="162">
        <v>607005</v>
      </c>
      <c r="B55" s="164" t="s">
        <v>36</v>
      </c>
      <c r="C55" s="159">
        <v>2217</v>
      </c>
      <c r="D55" s="159">
        <v>2771</v>
      </c>
      <c r="E55" s="167">
        <f t="shared" si="19"/>
        <v>1851</v>
      </c>
      <c r="F55" s="167">
        <f t="shared" si="20"/>
        <v>2355</v>
      </c>
      <c r="G55" s="167">
        <f t="shared" si="22"/>
        <v>99</v>
      </c>
      <c r="H55" s="167">
        <f t="shared" si="32"/>
        <v>9</v>
      </c>
      <c r="I55" s="186">
        <f t="shared" si="31"/>
        <v>108</v>
      </c>
      <c r="J55" s="189">
        <v>150.32</v>
      </c>
      <c r="K55" s="187" t="e">
        <f>#REF!</f>
        <v>#REF!</v>
      </c>
      <c r="L55" s="162" t="e">
        <f t="shared" si="25"/>
        <v>#REF!</v>
      </c>
      <c r="M55" s="188"/>
      <c r="N55" s="183" t="e">
        <f t="shared" si="29"/>
        <v>#REF!</v>
      </c>
    </row>
    <row r="56" spans="1:14" ht="25.5" customHeight="1">
      <c r="A56" s="162">
        <v>607006</v>
      </c>
      <c r="B56" s="164" t="s">
        <v>37</v>
      </c>
      <c r="C56" s="159">
        <v>3169</v>
      </c>
      <c r="D56" s="159">
        <v>3961</v>
      </c>
      <c r="E56" s="167">
        <f t="shared" si="19"/>
        <v>2646</v>
      </c>
      <c r="F56" s="167">
        <f t="shared" si="20"/>
        <v>3367</v>
      </c>
      <c r="G56" s="167">
        <f t="shared" si="22"/>
        <v>142</v>
      </c>
      <c r="H56" s="167">
        <f t="shared" si="32"/>
        <v>9</v>
      </c>
      <c r="I56" s="186">
        <f t="shared" si="31"/>
        <v>151</v>
      </c>
      <c r="J56" s="189">
        <v>129.25</v>
      </c>
      <c r="K56" s="187" t="e">
        <f>#REF!</f>
        <v>#REF!</v>
      </c>
      <c r="L56" s="162" t="e">
        <f t="shared" si="25"/>
        <v>#REF!</v>
      </c>
      <c r="M56" s="188"/>
      <c r="N56" s="183" t="e">
        <f t="shared" si="29"/>
        <v>#REF!</v>
      </c>
    </row>
    <row r="57" spans="1:14" ht="25.5" customHeight="1">
      <c r="A57" s="162">
        <v>607007</v>
      </c>
      <c r="B57" s="164" t="s">
        <v>38</v>
      </c>
      <c r="C57" s="159">
        <v>1115</v>
      </c>
      <c r="D57" s="159">
        <v>1394</v>
      </c>
      <c r="E57" s="167">
        <f t="shared" si="19"/>
        <v>931</v>
      </c>
      <c r="F57" s="167">
        <f t="shared" si="20"/>
        <v>1185</v>
      </c>
      <c r="G57" s="167">
        <f t="shared" si="22"/>
        <v>50</v>
      </c>
      <c r="H57" s="167">
        <f t="shared" si="32"/>
        <v>9</v>
      </c>
      <c r="I57" s="186">
        <f t="shared" si="31"/>
        <v>59</v>
      </c>
      <c r="J57" s="189">
        <v>69.8</v>
      </c>
      <c r="K57" s="187" t="e">
        <f>#REF!</f>
        <v>#REF!</v>
      </c>
      <c r="L57" s="162" t="e">
        <f t="shared" si="25"/>
        <v>#REF!</v>
      </c>
      <c r="M57" s="188"/>
      <c r="N57" s="183" t="e">
        <f t="shared" si="29"/>
        <v>#REF!</v>
      </c>
    </row>
    <row r="58" spans="1:14" s="140" customFormat="1" ht="25.5" customHeight="1">
      <c r="A58" s="165">
        <v>608</v>
      </c>
      <c r="B58" s="163" t="s">
        <v>39</v>
      </c>
      <c r="C58" s="156">
        <v>25367</v>
      </c>
      <c r="D58" s="156">
        <v>31711</v>
      </c>
      <c r="E58" s="166">
        <f>SUM(E59:E67)</f>
        <v>21181</v>
      </c>
      <c r="F58" s="166">
        <f aca="true" t="shared" si="33" ref="F58:N58">SUM(F59:F67)</f>
        <v>26953</v>
      </c>
      <c r="G58" s="166">
        <f t="shared" si="33"/>
        <v>1133</v>
      </c>
      <c r="H58" s="166">
        <f t="shared" si="33"/>
        <v>84</v>
      </c>
      <c r="I58" s="166">
        <f t="shared" si="33"/>
        <v>1217</v>
      </c>
      <c r="J58" s="166">
        <f t="shared" si="33"/>
        <v>914.5500000000002</v>
      </c>
      <c r="K58" s="166" t="e">
        <f t="shared" si="33"/>
        <v>#REF!</v>
      </c>
      <c r="L58" s="166" t="e">
        <f t="shared" si="33"/>
        <v>#REF!</v>
      </c>
      <c r="M58" s="166">
        <f t="shared" si="33"/>
        <v>0</v>
      </c>
      <c r="N58" s="185" t="e">
        <f t="shared" si="33"/>
        <v>#REF!</v>
      </c>
    </row>
    <row r="59" spans="1:14" ht="25.5" customHeight="1">
      <c r="A59" s="162">
        <v>608001</v>
      </c>
      <c r="B59" s="164" t="s">
        <v>40</v>
      </c>
      <c r="C59" s="159"/>
      <c r="D59" s="159">
        <v>0</v>
      </c>
      <c r="E59" s="167">
        <f t="shared" si="19"/>
        <v>0</v>
      </c>
      <c r="F59" s="167">
        <f t="shared" si="20"/>
        <v>0</v>
      </c>
      <c r="G59" s="167">
        <f t="shared" si="22"/>
        <v>0</v>
      </c>
      <c r="H59" s="167">
        <v>12</v>
      </c>
      <c r="I59" s="186">
        <f aca="true" t="shared" si="34" ref="I59:I67">H59+G59</f>
        <v>12</v>
      </c>
      <c r="J59" s="189">
        <v>0</v>
      </c>
      <c r="K59" s="187" t="e">
        <f>#REF!</f>
        <v>#REF!</v>
      </c>
      <c r="L59" s="162" t="e">
        <f t="shared" si="25"/>
        <v>#REF!</v>
      </c>
      <c r="M59" s="188"/>
      <c r="N59" s="183" t="e">
        <f t="shared" si="29"/>
        <v>#REF!</v>
      </c>
    </row>
    <row r="60" spans="1:14" ht="25.5" customHeight="1">
      <c r="A60" s="162">
        <v>608002</v>
      </c>
      <c r="B60" s="164" t="s">
        <v>41</v>
      </c>
      <c r="C60" s="159">
        <v>2516</v>
      </c>
      <c r="D60" s="159">
        <v>3145</v>
      </c>
      <c r="E60" s="167">
        <f t="shared" si="19"/>
        <v>2101</v>
      </c>
      <c r="F60" s="167">
        <f t="shared" si="20"/>
        <v>2673</v>
      </c>
      <c r="G60" s="167">
        <f t="shared" si="22"/>
        <v>112</v>
      </c>
      <c r="H60" s="167">
        <f aca="true" t="shared" si="35" ref="H60:H67">9</f>
        <v>9</v>
      </c>
      <c r="I60" s="186">
        <f t="shared" si="34"/>
        <v>121</v>
      </c>
      <c r="J60" s="189">
        <v>64.16</v>
      </c>
      <c r="K60" s="187" t="e">
        <f>#REF!</f>
        <v>#REF!</v>
      </c>
      <c r="L60" s="162" t="e">
        <f t="shared" si="25"/>
        <v>#REF!</v>
      </c>
      <c r="M60" s="188"/>
      <c r="N60" s="183" t="e">
        <f t="shared" si="29"/>
        <v>#REF!</v>
      </c>
    </row>
    <row r="61" spans="1:14" ht="25.5" customHeight="1">
      <c r="A61" s="162">
        <v>608003</v>
      </c>
      <c r="B61" s="164" t="s">
        <v>42</v>
      </c>
      <c r="C61" s="159">
        <v>4164</v>
      </c>
      <c r="D61" s="159">
        <v>5205</v>
      </c>
      <c r="E61" s="167">
        <f t="shared" si="19"/>
        <v>3477</v>
      </c>
      <c r="F61" s="167">
        <f t="shared" si="20"/>
        <v>4424</v>
      </c>
      <c r="G61" s="167">
        <f t="shared" si="22"/>
        <v>186</v>
      </c>
      <c r="H61" s="167">
        <f t="shared" si="35"/>
        <v>9</v>
      </c>
      <c r="I61" s="186">
        <f t="shared" si="34"/>
        <v>195</v>
      </c>
      <c r="J61" s="190">
        <v>197.93</v>
      </c>
      <c r="K61" s="187" t="e">
        <f>#REF!</f>
        <v>#REF!</v>
      </c>
      <c r="L61" s="162" t="e">
        <f t="shared" si="25"/>
        <v>#REF!</v>
      </c>
      <c r="M61" s="188"/>
      <c r="N61" s="183" t="e">
        <f t="shared" si="29"/>
        <v>#REF!</v>
      </c>
    </row>
    <row r="62" spans="1:14" ht="25.5" customHeight="1">
      <c r="A62" s="162">
        <v>608004</v>
      </c>
      <c r="B62" s="164" t="s">
        <v>43</v>
      </c>
      <c r="C62" s="159">
        <v>4974</v>
      </c>
      <c r="D62" s="159">
        <v>6218</v>
      </c>
      <c r="E62" s="167">
        <f aca="true" t="shared" si="36" ref="E62:E93">ROUND(C62*0.835,0)</f>
        <v>4153</v>
      </c>
      <c r="F62" s="167">
        <f aca="true" t="shared" si="37" ref="F62:F93">ROUND(D62*0.85,0)</f>
        <v>5285</v>
      </c>
      <c r="G62" s="167">
        <f t="shared" si="22"/>
        <v>222</v>
      </c>
      <c r="H62" s="167">
        <f t="shared" si="35"/>
        <v>9</v>
      </c>
      <c r="I62" s="186">
        <f t="shared" si="34"/>
        <v>231</v>
      </c>
      <c r="J62" s="190">
        <v>168.15</v>
      </c>
      <c r="K62" s="193" t="e">
        <f>#REF!</f>
        <v>#REF!</v>
      </c>
      <c r="L62" s="162" t="e">
        <f aca="true" t="shared" si="38" ref="L62:L93">ROUND(J62-K62,0)</f>
        <v>#REF!</v>
      </c>
      <c r="M62" s="188"/>
      <c r="N62" s="183" t="e">
        <f t="shared" si="29"/>
        <v>#REF!</v>
      </c>
    </row>
    <row r="63" spans="1:14" ht="25.5" customHeight="1">
      <c r="A63" s="162">
        <v>608005</v>
      </c>
      <c r="B63" s="164" t="s">
        <v>44</v>
      </c>
      <c r="C63" s="159">
        <v>1278</v>
      </c>
      <c r="D63" s="159">
        <v>1598</v>
      </c>
      <c r="E63" s="167">
        <f t="shared" si="36"/>
        <v>1067</v>
      </c>
      <c r="F63" s="167">
        <f t="shared" si="37"/>
        <v>1358</v>
      </c>
      <c r="G63" s="167">
        <f aca="true" t="shared" si="39" ref="G63:G94">ROUND((F63*130+E63*370)/10000,0)</f>
        <v>57</v>
      </c>
      <c r="H63" s="167">
        <f t="shared" si="35"/>
        <v>9</v>
      </c>
      <c r="I63" s="186">
        <f t="shared" si="34"/>
        <v>66</v>
      </c>
      <c r="J63" s="190">
        <v>50.96</v>
      </c>
      <c r="K63" s="193" t="e">
        <f>#REF!</f>
        <v>#REF!</v>
      </c>
      <c r="L63" s="162" t="e">
        <f t="shared" si="38"/>
        <v>#REF!</v>
      </c>
      <c r="M63" s="188"/>
      <c r="N63" s="183" t="e">
        <f t="shared" si="29"/>
        <v>#REF!</v>
      </c>
    </row>
    <row r="64" spans="1:14" ht="25.5" customHeight="1">
      <c r="A64" s="162">
        <v>608006</v>
      </c>
      <c r="B64" s="164" t="s">
        <v>45</v>
      </c>
      <c r="C64" s="159">
        <v>1070</v>
      </c>
      <c r="D64" s="159">
        <v>1338</v>
      </c>
      <c r="E64" s="167">
        <f t="shared" si="36"/>
        <v>893</v>
      </c>
      <c r="F64" s="167">
        <f t="shared" si="37"/>
        <v>1137</v>
      </c>
      <c r="G64" s="167">
        <f t="shared" si="39"/>
        <v>48</v>
      </c>
      <c r="H64" s="167">
        <f t="shared" si="35"/>
        <v>9</v>
      </c>
      <c r="I64" s="186">
        <f t="shared" si="34"/>
        <v>57</v>
      </c>
      <c r="J64" s="190">
        <v>48.75</v>
      </c>
      <c r="K64" s="187" t="e">
        <f>#REF!</f>
        <v>#REF!</v>
      </c>
      <c r="L64" s="162" t="e">
        <f t="shared" si="38"/>
        <v>#REF!</v>
      </c>
      <c r="M64" s="188"/>
      <c r="N64" s="183" t="e">
        <f t="shared" si="29"/>
        <v>#REF!</v>
      </c>
    </row>
    <row r="65" spans="1:14" ht="25.5" customHeight="1">
      <c r="A65" s="162">
        <v>608007</v>
      </c>
      <c r="B65" s="164" t="s">
        <v>46</v>
      </c>
      <c r="C65" s="159">
        <v>1726</v>
      </c>
      <c r="D65" s="159">
        <v>2158</v>
      </c>
      <c r="E65" s="167">
        <f t="shared" si="36"/>
        <v>1441</v>
      </c>
      <c r="F65" s="167">
        <f t="shared" si="37"/>
        <v>1834</v>
      </c>
      <c r="G65" s="167">
        <f t="shared" si="39"/>
        <v>77</v>
      </c>
      <c r="H65" s="167">
        <f t="shared" si="35"/>
        <v>9</v>
      </c>
      <c r="I65" s="186">
        <f t="shared" si="34"/>
        <v>86</v>
      </c>
      <c r="J65" s="189">
        <v>65.96</v>
      </c>
      <c r="K65" s="187" t="e">
        <f>#REF!</f>
        <v>#REF!</v>
      </c>
      <c r="L65" s="162" t="e">
        <f t="shared" si="38"/>
        <v>#REF!</v>
      </c>
      <c r="M65" s="188"/>
      <c r="N65" s="183" t="e">
        <f t="shared" si="29"/>
        <v>#REF!</v>
      </c>
    </row>
    <row r="66" spans="1:14" ht="25.5" customHeight="1">
      <c r="A66" s="162">
        <v>608008</v>
      </c>
      <c r="B66" s="164" t="s">
        <v>47</v>
      </c>
      <c r="C66" s="159">
        <v>2874</v>
      </c>
      <c r="D66" s="159">
        <v>3593</v>
      </c>
      <c r="E66" s="167">
        <f t="shared" si="36"/>
        <v>2400</v>
      </c>
      <c r="F66" s="167">
        <f t="shared" si="37"/>
        <v>3054</v>
      </c>
      <c r="G66" s="167">
        <f t="shared" si="39"/>
        <v>129</v>
      </c>
      <c r="H66" s="167">
        <f t="shared" si="35"/>
        <v>9</v>
      </c>
      <c r="I66" s="186">
        <f t="shared" si="34"/>
        <v>138</v>
      </c>
      <c r="J66" s="189">
        <v>100.08</v>
      </c>
      <c r="K66" s="187" t="e">
        <f>#REF!</f>
        <v>#REF!</v>
      </c>
      <c r="L66" s="162" t="e">
        <f t="shared" si="38"/>
        <v>#REF!</v>
      </c>
      <c r="M66" s="188"/>
      <c r="N66" s="183" t="e">
        <f t="shared" si="29"/>
        <v>#REF!</v>
      </c>
    </row>
    <row r="67" spans="1:14" ht="25.5" customHeight="1">
      <c r="A67" s="162">
        <v>608009</v>
      </c>
      <c r="B67" s="164" t="s">
        <v>48</v>
      </c>
      <c r="C67" s="159">
        <v>6765</v>
      </c>
      <c r="D67" s="159">
        <v>8456</v>
      </c>
      <c r="E67" s="167">
        <f t="shared" si="36"/>
        <v>5649</v>
      </c>
      <c r="F67" s="167">
        <f t="shared" si="37"/>
        <v>7188</v>
      </c>
      <c r="G67" s="167">
        <f t="shared" si="39"/>
        <v>302</v>
      </c>
      <c r="H67" s="167">
        <f t="shared" si="35"/>
        <v>9</v>
      </c>
      <c r="I67" s="186">
        <f t="shared" si="34"/>
        <v>311</v>
      </c>
      <c r="J67" s="189">
        <v>218.56</v>
      </c>
      <c r="K67" s="187" t="e">
        <f>#REF!</f>
        <v>#REF!</v>
      </c>
      <c r="L67" s="162" t="e">
        <f t="shared" si="38"/>
        <v>#REF!</v>
      </c>
      <c r="M67" s="188"/>
      <c r="N67" s="183" t="e">
        <f t="shared" si="29"/>
        <v>#REF!</v>
      </c>
    </row>
    <row r="68" spans="1:14" s="140" customFormat="1" ht="25.5" customHeight="1">
      <c r="A68" s="165">
        <v>609</v>
      </c>
      <c r="B68" s="163" t="s">
        <v>49</v>
      </c>
      <c r="C68" s="156">
        <v>38561</v>
      </c>
      <c r="D68" s="156">
        <v>48202</v>
      </c>
      <c r="E68" s="167">
        <f>SUM(E69:E74)</f>
        <v>28795</v>
      </c>
      <c r="F68" s="167">
        <f aca="true" t="shared" si="40" ref="F68:N68">SUM(F69:F74)</f>
        <v>35367</v>
      </c>
      <c r="G68" s="167">
        <f t="shared" si="40"/>
        <v>1525</v>
      </c>
      <c r="H68" s="167">
        <f t="shared" si="40"/>
        <v>57</v>
      </c>
      <c r="I68" s="167">
        <f t="shared" si="40"/>
        <v>1582</v>
      </c>
      <c r="J68" s="167">
        <f t="shared" si="40"/>
        <v>1131.94</v>
      </c>
      <c r="K68" s="167" t="e">
        <f t="shared" si="40"/>
        <v>#REF!</v>
      </c>
      <c r="L68" s="167" t="e">
        <f t="shared" si="40"/>
        <v>#REF!</v>
      </c>
      <c r="M68" s="167">
        <f t="shared" si="40"/>
        <v>260</v>
      </c>
      <c r="N68" s="196" t="e">
        <f t="shared" si="40"/>
        <v>#REF!</v>
      </c>
    </row>
    <row r="69" spans="1:14" ht="25.5" customHeight="1">
      <c r="A69" s="162">
        <v>609001</v>
      </c>
      <c r="B69" s="164" t="s">
        <v>50</v>
      </c>
      <c r="C69" s="159">
        <v>9322</v>
      </c>
      <c r="D69" s="159">
        <v>11652</v>
      </c>
      <c r="E69" s="194">
        <v>4380</v>
      </c>
      <c r="F69" s="195">
        <v>4300</v>
      </c>
      <c r="G69" s="167">
        <f>ROUND((F69*130+E69*370)/10000,0)</f>
        <v>218</v>
      </c>
      <c r="H69" s="167">
        <v>12</v>
      </c>
      <c r="I69" s="186">
        <f aca="true" t="shared" si="41" ref="I69:I74">H69+G69</f>
        <v>230</v>
      </c>
      <c r="J69" s="189">
        <v>93.94</v>
      </c>
      <c r="K69" s="187" t="e">
        <f>#REF!</f>
        <v>#REF!</v>
      </c>
      <c r="L69" s="162" t="e">
        <f t="shared" si="38"/>
        <v>#REF!</v>
      </c>
      <c r="M69" s="188">
        <v>260</v>
      </c>
      <c r="N69" s="183" t="e">
        <f>I69-L69+M69</f>
        <v>#REF!</v>
      </c>
    </row>
    <row r="70" spans="1:14" ht="25.5" customHeight="1">
      <c r="A70" s="162">
        <v>609002</v>
      </c>
      <c r="B70" s="164" t="s">
        <v>51</v>
      </c>
      <c r="C70" s="159">
        <v>7342</v>
      </c>
      <c r="D70" s="159">
        <v>9178</v>
      </c>
      <c r="E70" s="167">
        <f t="shared" si="36"/>
        <v>6131</v>
      </c>
      <c r="F70" s="167">
        <f t="shared" si="37"/>
        <v>7801</v>
      </c>
      <c r="G70" s="167">
        <f t="shared" si="39"/>
        <v>328</v>
      </c>
      <c r="H70" s="167">
        <f>9</f>
        <v>9</v>
      </c>
      <c r="I70" s="186">
        <f t="shared" si="41"/>
        <v>337</v>
      </c>
      <c r="J70" s="189">
        <v>404.8</v>
      </c>
      <c r="K70" s="187" t="e">
        <f>#REF!</f>
        <v>#REF!</v>
      </c>
      <c r="L70" s="162" t="e">
        <f t="shared" si="38"/>
        <v>#REF!</v>
      </c>
      <c r="M70" s="188"/>
      <c r="N70" s="183" t="e">
        <f t="shared" si="29"/>
        <v>#REF!</v>
      </c>
    </row>
    <row r="71" spans="1:14" ht="25.5" customHeight="1">
      <c r="A71" s="162">
        <v>609003</v>
      </c>
      <c r="B71" s="164" t="s">
        <v>52</v>
      </c>
      <c r="C71" s="159">
        <v>3742</v>
      </c>
      <c r="D71" s="159">
        <v>4678</v>
      </c>
      <c r="E71" s="167">
        <f t="shared" si="36"/>
        <v>3125</v>
      </c>
      <c r="F71" s="167">
        <f t="shared" si="37"/>
        <v>3976</v>
      </c>
      <c r="G71" s="167">
        <f t="shared" si="39"/>
        <v>167</v>
      </c>
      <c r="H71" s="167">
        <f>9</f>
        <v>9</v>
      </c>
      <c r="I71" s="186">
        <f t="shared" si="41"/>
        <v>176</v>
      </c>
      <c r="J71" s="189">
        <v>183.71</v>
      </c>
      <c r="K71" s="187" t="e">
        <f>#REF!</f>
        <v>#REF!</v>
      </c>
      <c r="L71" s="162" t="e">
        <f t="shared" si="38"/>
        <v>#REF!</v>
      </c>
      <c r="M71" s="188"/>
      <c r="N71" s="183" t="e">
        <f t="shared" si="29"/>
        <v>#REF!</v>
      </c>
    </row>
    <row r="72" spans="1:14" ht="25.5" customHeight="1">
      <c r="A72" s="162">
        <v>609004</v>
      </c>
      <c r="B72" s="164" t="s">
        <v>53</v>
      </c>
      <c r="C72" s="159">
        <v>9186</v>
      </c>
      <c r="D72" s="159">
        <v>11482</v>
      </c>
      <c r="E72" s="167">
        <f t="shared" si="36"/>
        <v>7670</v>
      </c>
      <c r="F72" s="167">
        <f t="shared" si="37"/>
        <v>9760</v>
      </c>
      <c r="G72" s="167">
        <f t="shared" si="39"/>
        <v>411</v>
      </c>
      <c r="H72" s="167">
        <f>9</f>
        <v>9</v>
      </c>
      <c r="I72" s="186">
        <f t="shared" si="41"/>
        <v>420</v>
      </c>
      <c r="J72" s="189">
        <v>221.59</v>
      </c>
      <c r="K72" s="187" t="e">
        <f>#REF!</f>
        <v>#REF!</v>
      </c>
      <c r="L72" s="162" t="e">
        <f t="shared" si="38"/>
        <v>#REF!</v>
      </c>
      <c r="M72" s="188"/>
      <c r="N72" s="183" t="e">
        <f t="shared" si="29"/>
        <v>#REF!</v>
      </c>
    </row>
    <row r="73" spans="1:14" ht="25.5" customHeight="1">
      <c r="A73" s="162">
        <v>609005</v>
      </c>
      <c r="B73" s="164" t="s">
        <v>54</v>
      </c>
      <c r="C73" s="159">
        <v>6474</v>
      </c>
      <c r="D73" s="159">
        <v>8093</v>
      </c>
      <c r="E73" s="167">
        <f t="shared" si="36"/>
        <v>5406</v>
      </c>
      <c r="F73" s="167">
        <f t="shared" si="37"/>
        <v>6879</v>
      </c>
      <c r="G73" s="167">
        <f t="shared" si="39"/>
        <v>289</v>
      </c>
      <c r="H73" s="167">
        <f>9</f>
        <v>9</v>
      </c>
      <c r="I73" s="186">
        <f t="shared" si="41"/>
        <v>298</v>
      </c>
      <c r="J73" s="192">
        <v>188.18</v>
      </c>
      <c r="K73" s="193" t="e">
        <f>#REF!</f>
        <v>#REF!</v>
      </c>
      <c r="L73" s="162" t="e">
        <f t="shared" si="38"/>
        <v>#REF!</v>
      </c>
      <c r="M73" s="188"/>
      <c r="N73" s="197" t="e">
        <f t="shared" si="29"/>
        <v>#REF!</v>
      </c>
    </row>
    <row r="74" spans="1:14" ht="25.5" customHeight="1">
      <c r="A74" s="162">
        <v>609006</v>
      </c>
      <c r="B74" s="164" t="s">
        <v>55</v>
      </c>
      <c r="C74" s="159">
        <v>2495</v>
      </c>
      <c r="D74" s="159">
        <v>3119</v>
      </c>
      <c r="E74" s="167">
        <f t="shared" si="36"/>
        <v>2083</v>
      </c>
      <c r="F74" s="167">
        <f t="shared" si="37"/>
        <v>2651</v>
      </c>
      <c r="G74" s="167">
        <f t="shared" si="39"/>
        <v>112</v>
      </c>
      <c r="H74" s="167">
        <f>9</f>
        <v>9</v>
      </c>
      <c r="I74" s="186">
        <f t="shared" si="41"/>
        <v>121</v>
      </c>
      <c r="J74" s="192">
        <v>39.72</v>
      </c>
      <c r="K74" s="193" t="e">
        <f>#REF!</f>
        <v>#REF!</v>
      </c>
      <c r="L74" s="162" t="e">
        <f t="shared" si="38"/>
        <v>#REF!</v>
      </c>
      <c r="M74" s="188"/>
      <c r="N74" s="197" t="e">
        <f aca="true" t="shared" si="42" ref="N74:N105">I74-L74+M74</f>
        <v>#REF!</v>
      </c>
    </row>
    <row r="75" spans="1:14" s="140" customFormat="1" ht="25.5" customHeight="1">
      <c r="A75" s="165">
        <v>610</v>
      </c>
      <c r="B75" s="163" t="s">
        <v>56</v>
      </c>
      <c r="C75" s="156">
        <v>27288</v>
      </c>
      <c r="D75" s="156">
        <v>34111</v>
      </c>
      <c r="E75" s="167">
        <f>SUM(E76:E80)</f>
        <v>22437</v>
      </c>
      <c r="F75" s="167">
        <f aca="true" t="shared" si="43" ref="F75:N75">SUM(F76:F80)</f>
        <v>26990</v>
      </c>
      <c r="G75" s="167">
        <f t="shared" si="43"/>
        <v>1181</v>
      </c>
      <c r="H75" s="167">
        <f t="shared" si="43"/>
        <v>48</v>
      </c>
      <c r="I75" s="167">
        <f t="shared" si="43"/>
        <v>1229</v>
      </c>
      <c r="J75" s="167">
        <f t="shared" si="43"/>
        <v>392.25</v>
      </c>
      <c r="K75" s="167" t="e">
        <f t="shared" si="43"/>
        <v>#REF!</v>
      </c>
      <c r="L75" s="167" t="e">
        <f t="shared" si="43"/>
        <v>#REF!</v>
      </c>
      <c r="M75" s="167">
        <f t="shared" si="43"/>
        <v>0</v>
      </c>
      <c r="N75" s="185" t="e">
        <f t="shared" si="43"/>
        <v>#REF!</v>
      </c>
    </row>
    <row r="76" spans="1:14" ht="25.5" customHeight="1">
      <c r="A76" s="162">
        <v>610001</v>
      </c>
      <c r="B76" s="164" t="s">
        <v>57</v>
      </c>
      <c r="C76" s="159">
        <v>338</v>
      </c>
      <c r="D76" s="159">
        <v>423</v>
      </c>
      <c r="E76" s="167">
        <f t="shared" si="36"/>
        <v>282</v>
      </c>
      <c r="F76" s="167">
        <f t="shared" si="37"/>
        <v>360</v>
      </c>
      <c r="G76" s="167">
        <f t="shared" si="39"/>
        <v>15</v>
      </c>
      <c r="H76" s="167">
        <v>12</v>
      </c>
      <c r="I76" s="186">
        <f>H76+G76</f>
        <v>27</v>
      </c>
      <c r="J76" s="189">
        <v>16.75</v>
      </c>
      <c r="K76" s="187" t="e">
        <f>#REF!</f>
        <v>#REF!</v>
      </c>
      <c r="L76" s="162" t="e">
        <f t="shared" si="38"/>
        <v>#REF!</v>
      </c>
      <c r="M76" s="188"/>
      <c r="N76" s="183" t="e">
        <f t="shared" si="42"/>
        <v>#REF!</v>
      </c>
    </row>
    <row r="77" spans="1:14" ht="25.5" customHeight="1">
      <c r="A77" s="162">
        <v>610002</v>
      </c>
      <c r="B77" s="164" t="s">
        <v>58</v>
      </c>
      <c r="C77" s="159">
        <v>3696</v>
      </c>
      <c r="D77" s="159">
        <v>4620</v>
      </c>
      <c r="E77" s="167">
        <f t="shared" si="36"/>
        <v>3086</v>
      </c>
      <c r="F77" s="167">
        <f t="shared" si="37"/>
        <v>3927</v>
      </c>
      <c r="G77" s="167">
        <f t="shared" si="39"/>
        <v>165</v>
      </c>
      <c r="H77" s="167">
        <f>9</f>
        <v>9</v>
      </c>
      <c r="I77" s="186">
        <f>H77+G77</f>
        <v>174</v>
      </c>
      <c r="J77" s="189">
        <v>93.15</v>
      </c>
      <c r="K77" s="187" t="e">
        <f>#REF!</f>
        <v>#REF!</v>
      </c>
      <c r="L77" s="162" t="e">
        <f t="shared" si="38"/>
        <v>#REF!</v>
      </c>
      <c r="M77" s="188"/>
      <c r="N77" s="183" t="e">
        <f t="shared" si="42"/>
        <v>#REF!</v>
      </c>
    </row>
    <row r="78" spans="1:14" ht="25.5" customHeight="1">
      <c r="A78" s="162">
        <v>610003</v>
      </c>
      <c r="B78" s="164" t="s">
        <v>59</v>
      </c>
      <c r="C78" s="159">
        <v>15722</v>
      </c>
      <c r="D78" s="159">
        <v>19653</v>
      </c>
      <c r="E78" s="194">
        <v>12780</v>
      </c>
      <c r="F78" s="194">
        <v>14700</v>
      </c>
      <c r="G78" s="167">
        <f t="shared" si="39"/>
        <v>664</v>
      </c>
      <c r="H78" s="167">
        <f>9</f>
        <v>9</v>
      </c>
      <c r="I78" s="186">
        <f>H78+G78</f>
        <v>673</v>
      </c>
      <c r="J78" s="189">
        <v>124</v>
      </c>
      <c r="K78" s="187" t="e">
        <f>#REF!</f>
        <v>#REF!</v>
      </c>
      <c r="L78" s="162" t="e">
        <f t="shared" si="38"/>
        <v>#REF!</v>
      </c>
      <c r="M78" s="188"/>
      <c r="N78" s="183" t="e">
        <f t="shared" si="42"/>
        <v>#REF!</v>
      </c>
    </row>
    <row r="79" spans="1:14" ht="25.5" customHeight="1">
      <c r="A79" s="162">
        <v>610004</v>
      </c>
      <c r="B79" s="164" t="s">
        <v>60</v>
      </c>
      <c r="C79" s="159">
        <v>5138</v>
      </c>
      <c r="D79" s="159">
        <v>6423</v>
      </c>
      <c r="E79" s="167">
        <f t="shared" si="36"/>
        <v>4290</v>
      </c>
      <c r="F79" s="167">
        <f t="shared" si="37"/>
        <v>5460</v>
      </c>
      <c r="G79" s="167">
        <f t="shared" si="39"/>
        <v>230</v>
      </c>
      <c r="H79" s="167">
        <f>9</f>
        <v>9</v>
      </c>
      <c r="I79" s="186">
        <f>H79+G79</f>
        <v>239</v>
      </c>
      <c r="J79" s="189">
        <v>78.4</v>
      </c>
      <c r="K79" s="187" t="e">
        <f>#REF!</f>
        <v>#REF!</v>
      </c>
      <c r="L79" s="162" t="e">
        <f t="shared" si="38"/>
        <v>#REF!</v>
      </c>
      <c r="M79" s="188"/>
      <c r="N79" s="183" t="e">
        <f t="shared" si="42"/>
        <v>#REF!</v>
      </c>
    </row>
    <row r="80" spans="1:14" ht="25.5" customHeight="1">
      <c r="A80" s="162">
        <v>610005</v>
      </c>
      <c r="B80" s="164" t="s">
        <v>61</v>
      </c>
      <c r="C80" s="159">
        <v>2394</v>
      </c>
      <c r="D80" s="159">
        <v>2992</v>
      </c>
      <c r="E80" s="167">
        <f t="shared" si="36"/>
        <v>1999</v>
      </c>
      <c r="F80" s="167">
        <f t="shared" si="37"/>
        <v>2543</v>
      </c>
      <c r="G80" s="167">
        <f t="shared" si="39"/>
        <v>107</v>
      </c>
      <c r="H80" s="167">
        <f>9</f>
        <v>9</v>
      </c>
      <c r="I80" s="186">
        <f>H80+G80</f>
        <v>116</v>
      </c>
      <c r="J80" s="189">
        <v>79.95</v>
      </c>
      <c r="K80" s="187" t="e">
        <f>#REF!</f>
        <v>#REF!</v>
      </c>
      <c r="L80" s="162" t="e">
        <f t="shared" si="38"/>
        <v>#REF!</v>
      </c>
      <c r="M80" s="188"/>
      <c r="N80" s="183" t="e">
        <f t="shared" si="42"/>
        <v>#REF!</v>
      </c>
    </row>
    <row r="81" spans="1:14" s="140" customFormat="1" ht="25.5" customHeight="1">
      <c r="A81" s="165">
        <v>613</v>
      </c>
      <c r="B81" s="163" t="s">
        <v>62</v>
      </c>
      <c r="C81" s="156">
        <v>8693</v>
      </c>
      <c r="D81" s="156">
        <v>10867</v>
      </c>
      <c r="E81" s="166">
        <f>SUM(E82:E85)</f>
        <v>7258</v>
      </c>
      <c r="F81" s="166">
        <f aca="true" t="shared" si="44" ref="F81:N81">SUM(F82:F85)</f>
        <v>9237</v>
      </c>
      <c r="G81" s="166">
        <f t="shared" si="44"/>
        <v>389</v>
      </c>
      <c r="H81" s="166">
        <f t="shared" si="44"/>
        <v>39</v>
      </c>
      <c r="I81" s="166">
        <f t="shared" si="44"/>
        <v>428</v>
      </c>
      <c r="J81" s="166">
        <f t="shared" si="44"/>
        <v>628.9399999999999</v>
      </c>
      <c r="K81" s="166" t="e">
        <f t="shared" si="44"/>
        <v>#REF!</v>
      </c>
      <c r="L81" s="166" t="e">
        <f t="shared" si="44"/>
        <v>#REF!</v>
      </c>
      <c r="M81" s="166">
        <f t="shared" si="44"/>
        <v>10</v>
      </c>
      <c r="N81" s="185" t="e">
        <f t="shared" si="44"/>
        <v>#REF!</v>
      </c>
    </row>
    <row r="82" spans="1:14" ht="25.5" customHeight="1">
      <c r="A82" s="162">
        <v>613001</v>
      </c>
      <c r="B82" s="164" t="s">
        <v>63</v>
      </c>
      <c r="C82" s="159"/>
      <c r="D82" s="159">
        <v>0</v>
      </c>
      <c r="E82" s="167">
        <f t="shared" si="36"/>
        <v>0</v>
      </c>
      <c r="F82" s="167">
        <f t="shared" si="37"/>
        <v>0</v>
      </c>
      <c r="G82" s="167">
        <f t="shared" si="39"/>
        <v>0</v>
      </c>
      <c r="H82" s="167">
        <v>12</v>
      </c>
      <c r="I82" s="186">
        <f>H82+G82</f>
        <v>12</v>
      </c>
      <c r="J82" s="189">
        <v>0</v>
      </c>
      <c r="K82" s="187" t="e">
        <f>#REF!</f>
        <v>#REF!</v>
      </c>
      <c r="L82" s="162" t="e">
        <f t="shared" si="38"/>
        <v>#REF!</v>
      </c>
      <c r="M82" s="189">
        <v>10</v>
      </c>
      <c r="N82" s="183" t="e">
        <f t="shared" si="42"/>
        <v>#REF!</v>
      </c>
    </row>
    <row r="83" spans="1:14" ht="25.5" customHeight="1">
      <c r="A83" s="162">
        <v>613005</v>
      </c>
      <c r="B83" s="164" t="s">
        <v>64</v>
      </c>
      <c r="C83" s="159">
        <v>2974</v>
      </c>
      <c r="D83" s="159">
        <v>3718</v>
      </c>
      <c r="E83" s="167">
        <f t="shared" si="36"/>
        <v>2483</v>
      </c>
      <c r="F83" s="167">
        <f t="shared" si="37"/>
        <v>3160</v>
      </c>
      <c r="G83" s="167">
        <f t="shared" si="39"/>
        <v>133</v>
      </c>
      <c r="H83" s="167">
        <f>9</f>
        <v>9</v>
      </c>
      <c r="I83" s="186">
        <f>H83+G83</f>
        <v>142</v>
      </c>
      <c r="J83" s="189">
        <v>258.06</v>
      </c>
      <c r="K83" s="193" t="e">
        <f>#REF!</f>
        <v>#REF!</v>
      </c>
      <c r="L83" s="162" t="e">
        <f t="shared" si="38"/>
        <v>#REF!</v>
      </c>
      <c r="M83" s="188"/>
      <c r="N83" s="183" t="e">
        <f t="shared" si="42"/>
        <v>#REF!</v>
      </c>
    </row>
    <row r="84" spans="1:14" ht="25.5" customHeight="1">
      <c r="A84" s="162">
        <v>613006</v>
      </c>
      <c r="B84" s="164" t="s">
        <v>65</v>
      </c>
      <c r="C84" s="159">
        <v>3077</v>
      </c>
      <c r="D84" s="159">
        <v>3846</v>
      </c>
      <c r="E84" s="167">
        <f t="shared" si="36"/>
        <v>2569</v>
      </c>
      <c r="F84" s="167">
        <f t="shared" si="37"/>
        <v>3269</v>
      </c>
      <c r="G84" s="167">
        <f t="shared" si="39"/>
        <v>138</v>
      </c>
      <c r="H84" s="167">
        <f>9</f>
        <v>9</v>
      </c>
      <c r="I84" s="186">
        <f>H84+G84</f>
        <v>147</v>
      </c>
      <c r="J84" s="189">
        <v>204.97</v>
      </c>
      <c r="K84" s="193" t="e">
        <f>#REF!</f>
        <v>#REF!</v>
      </c>
      <c r="L84" s="162" t="e">
        <f t="shared" si="38"/>
        <v>#REF!</v>
      </c>
      <c r="M84" s="188"/>
      <c r="N84" s="183" t="e">
        <f t="shared" si="42"/>
        <v>#REF!</v>
      </c>
    </row>
    <row r="85" spans="1:14" ht="25.5" customHeight="1">
      <c r="A85" s="162">
        <v>613008</v>
      </c>
      <c r="B85" s="164" t="s">
        <v>66</v>
      </c>
      <c r="C85" s="159">
        <v>2642</v>
      </c>
      <c r="D85" s="159">
        <v>3303</v>
      </c>
      <c r="E85" s="167">
        <f t="shared" si="36"/>
        <v>2206</v>
      </c>
      <c r="F85" s="167">
        <f t="shared" si="37"/>
        <v>2808</v>
      </c>
      <c r="G85" s="167">
        <f t="shared" si="39"/>
        <v>118</v>
      </c>
      <c r="H85" s="167">
        <f>9</f>
        <v>9</v>
      </c>
      <c r="I85" s="186">
        <f>H85+G85</f>
        <v>127</v>
      </c>
      <c r="J85" s="189">
        <v>165.91</v>
      </c>
      <c r="K85" s="193" t="e">
        <f>#REF!</f>
        <v>#REF!</v>
      </c>
      <c r="L85" s="162" t="e">
        <f t="shared" si="38"/>
        <v>#REF!</v>
      </c>
      <c r="M85" s="188"/>
      <c r="N85" s="183" t="e">
        <f t="shared" si="42"/>
        <v>#REF!</v>
      </c>
    </row>
    <row r="86" spans="1:14" s="140" customFormat="1" ht="25.5" customHeight="1">
      <c r="A86" s="165">
        <v>614</v>
      </c>
      <c r="B86" s="163" t="s">
        <v>67</v>
      </c>
      <c r="C86" s="156">
        <v>18887</v>
      </c>
      <c r="D86" s="156">
        <v>23609</v>
      </c>
      <c r="E86" s="166">
        <f>SUM(E87:E91)</f>
        <v>15770</v>
      </c>
      <c r="F86" s="166">
        <f aca="true" t="shared" si="45" ref="F86:N86">SUM(F87:F91)</f>
        <v>20068</v>
      </c>
      <c r="G86" s="166">
        <f t="shared" si="45"/>
        <v>845</v>
      </c>
      <c r="H86" s="166">
        <f t="shared" si="45"/>
        <v>48</v>
      </c>
      <c r="I86" s="166">
        <f t="shared" si="45"/>
        <v>893</v>
      </c>
      <c r="J86" s="166">
        <f t="shared" si="45"/>
        <v>872.1200000000001</v>
      </c>
      <c r="K86" s="166" t="e">
        <f t="shared" si="45"/>
        <v>#REF!</v>
      </c>
      <c r="L86" s="166" t="e">
        <f t="shared" si="45"/>
        <v>#REF!</v>
      </c>
      <c r="M86" s="166">
        <f t="shared" si="45"/>
        <v>0</v>
      </c>
      <c r="N86" s="185" t="e">
        <f t="shared" si="45"/>
        <v>#REF!</v>
      </c>
    </row>
    <row r="87" spans="1:14" ht="25.5" customHeight="1">
      <c r="A87" s="162">
        <v>614001</v>
      </c>
      <c r="B87" s="164" t="s">
        <v>68</v>
      </c>
      <c r="C87" s="159"/>
      <c r="D87" s="159">
        <v>0</v>
      </c>
      <c r="E87" s="167">
        <f t="shared" si="36"/>
        <v>0</v>
      </c>
      <c r="F87" s="167">
        <f t="shared" si="37"/>
        <v>0</v>
      </c>
      <c r="G87" s="167">
        <f t="shared" si="39"/>
        <v>0</v>
      </c>
      <c r="H87" s="167">
        <v>12</v>
      </c>
      <c r="I87" s="186">
        <f>H87+G87</f>
        <v>12</v>
      </c>
      <c r="J87" s="189">
        <v>23.31</v>
      </c>
      <c r="K87" s="187" t="e">
        <f>#REF!</f>
        <v>#REF!</v>
      </c>
      <c r="L87" s="162" t="e">
        <f t="shared" si="38"/>
        <v>#REF!</v>
      </c>
      <c r="M87" s="188"/>
      <c r="N87" s="183" t="e">
        <f t="shared" si="42"/>
        <v>#REF!</v>
      </c>
    </row>
    <row r="88" spans="1:14" ht="25.5" customHeight="1">
      <c r="A88" s="162">
        <v>614002</v>
      </c>
      <c r="B88" s="164" t="s">
        <v>69</v>
      </c>
      <c r="C88" s="159">
        <v>4555</v>
      </c>
      <c r="D88" s="159">
        <v>5694</v>
      </c>
      <c r="E88" s="167">
        <f t="shared" si="36"/>
        <v>3803</v>
      </c>
      <c r="F88" s="167">
        <f t="shared" si="37"/>
        <v>4840</v>
      </c>
      <c r="G88" s="167">
        <f t="shared" si="39"/>
        <v>204</v>
      </c>
      <c r="H88" s="167">
        <f>9</f>
        <v>9</v>
      </c>
      <c r="I88" s="186">
        <f>H88+G88</f>
        <v>213</v>
      </c>
      <c r="J88" s="189">
        <v>337.66</v>
      </c>
      <c r="K88" s="187" t="e">
        <f>#REF!</f>
        <v>#REF!</v>
      </c>
      <c r="L88" s="162" t="e">
        <f t="shared" si="38"/>
        <v>#REF!</v>
      </c>
      <c r="M88" s="188"/>
      <c r="N88" s="183" t="e">
        <f t="shared" si="42"/>
        <v>#REF!</v>
      </c>
    </row>
    <row r="89" spans="1:14" ht="25.5" customHeight="1">
      <c r="A89" s="162">
        <v>614003</v>
      </c>
      <c r="B89" s="164" t="s">
        <v>70</v>
      </c>
      <c r="C89" s="159">
        <v>5192</v>
      </c>
      <c r="D89" s="159">
        <v>6490</v>
      </c>
      <c r="E89" s="167">
        <f t="shared" si="36"/>
        <v>4335</v>
      </c>
      <c r="F89" s="167">
        <f t="shared" si="37"/>
        <v>5517</v>
      </c>
      <c r="G89" s="167">
        <f t="shared" si="39"/>
        <v>232</v>
      </c>
      <c r="H89" s="167">
        <f>9</f>
        <v>9</v>
      </c>
      <c r="I89" s="186">
        <f>H89+G89</f>
        <v>241</v>
      </c>
      <c r="J89" s="192">
        <v>277.49</v>
      </c>
      <c r="K89" s="187" t="e">
        <f>#REF!</f>
        <v>#REF!</v>
      </c>
      <c r="L89" s="162" t="e">
        <f t="shared" si="38"/>
        <v>#REF!</v>
      </c>
      <c r="M89" s="188"/>
      <c r="N89" s="183" t="e">
        <f t="shared" si="42"/>
        <v>#REF!</v>
      </c>
    </row>
    <row r="90" spans="1:14" ht="25.5" customHeight="1">
      <c r="A90" s="162">
        <v>614004</v>
      </c>
      <c r="B90" s="164" t="s">
        <v>71</v>
      </c>
      <c r="C90" s="159">
        <v>4788</v>
      </c>
      <c r="D90" s="159">
        <v>5985</v>
      </c>
      <c r="E90" s="167">
        <f t="shared" si="36"/>
        <v>3998</v>
      </c>
      <c r="F90" s="167">
        <f t="shared" si="37"/>
        <v>5087</v>
      </c>
      <c r="G90" s="167">
        <f t="shared" si="39"/>
        <v>214</v>
      </c>
      <c r="H90" s="167">
        <f>9</f>
        <v>9</v>
      </c>
      <c r="I90" s="186">
        <f>H90+G90</f>
        <v>223</v>
      </c>
      <c r="J90" s="192">
        <v>108.23</v>
      </c>
      <c r="K90" s="187" t="e">
        <f>#REF!</f>
        <v>#REF!</v>
      </c>
      <c r="L90" s="162" t="e">
        <f t="shared" si="38"/>
        <v>#REF!</v>
      </c>
      <c r="M90" s="188"/>
      <c r="N90" s="183" t="e">
        <f t="shared" si="42"/>
        <v>#REF!</v>
      </c>
    </row>
    <row r="91" spans="1:14" ht="25.5" customHeight="1">
      <c r="A91" s="162">
        <v>614005</v>
      </c>
      <c r="B91" s="164" t="s">
        <v>72</v>
      </c>
      <c r="C91" s="159">
        <v>4352</v>
      </c>
      <c r="D91" s="159">
        <v>5440</v>
      </c>
      <c r="E91" s="167">
        <f t="shared" si="36"/>
        <v>3634</v>
      </c>
      <c r="F91" s="167">
        <f t="shared" si="37"/>
        <v>4624</v>
      </c>
      <c r="G91" s="167">
        <f t="shared" si="39"/>
        <v>195</v>
      </c>
      <c r="H91" s="167">
        <f>9</f>
        <v>9</v>
      </c>
      <c r="I91" s="186">
        <f>H91+G91</f>
        <v>204</v>
      </c>
      <c r="J91" s="192">
        <v>125.43</v>
      </c>
      <c r="K91" s="187" t="e">
        <f>#REF!</f>
        <v>#REF!</v>
      </c>
      <c r="L91" s="162" t="e">
        <f t="shared" si="38"/>
        <v>#REF!</v>
      </c>
      <c r="M91" s="188"/>
      <c r="N91" s="183" t="e">
        <f t="shared" si="42"/>
        <v>#REF!</v>
      </c>
    </row>
    <row r="92" spans="1:14" s="140" customFormat="1" ht="25.5" customHeight="1">
      <c r="A92" s="165">
        <v>615</v>
      </c>
      <c r="B92" s="163" t="s">
        <v>73</v>
      </c>
      <c r="C92" s="156">
        <v>74010</v>
      </c>
      <c r="D92" s="156">
        <v>92513</v>
      </c>
      <c r="E92" s="167">
        <f>SUM(E93:E102)</f>
        <v>61799</v>
      </c>
      <c r="F92" s="167">
        <f aca="true" t="shared" si="46" ref="F92:N92">SUM(F93:F102)</f>
        <v>78638</v>
      </c>
      <c r="G92" s="167">
        <f t="shared" si="46"/>
        <v>3309</v>
      </c>
      <c r="H92" s="167">
        <f t="shared" si="46"/>
        <v>93</v>
      </c>
      <c r="I92" s="167">
        <f t="shared" si="46"/>
        <v>3402</v>
      </c>
      <c r="J92" s="167">
        <f t="shared" si="46"/>
        <v>2049.5</v>
      </c>
      <c r="K92" s="167" t="e">
        <f t="shared" si="46"/>
        <v>#REF!</v>
      </c>
      <c r="L92" s="167" t="e">
        <f t="shared" si="46"/>
        <v>#REF!</v>
      </c>
      <c r="M92" s="167">
        <f t="shared" si="46"/>
        <v>0</v>
      </c>
      <c r="N92" s="185" t="e">
        <f t="shared" si="46"/>
        <v>#REF!</v>
      </c>
    </row>
    <row r="93" spans="1:14" ht="25.5" customHeight="1">
      <c r="A93" s="162">
        <v>615001</v>
      </c>
      <c r="B93" s="164" t="s">
        <v>74</v>
      </c>
      <c r="C93" s="159">
        <v>4107</v>
      </c>
      <c r="D93" s="159">
        <v>5134</v>
      </c>
      <c r="E93" s="167">
        <f t="shared" si="36"/>
        <v>3429</v>
      </c>
      <c r="F93" s="167">
        <f t="shared" si="37"/>
        <v>4364</v>
      </c>
      <c r="G93" s="167">
        <f t="shared" si="39"/>
        <v>184</v>
      </c>
      <c r="H93" s="167">
        <v>12</v>
      </c>
      <c r="I93" s="186">
        <f aca="true" t="shared" si="47" ref="I93:I102">H93+G93</f>
        <v>196</v>
      </c>
      <c r="J93" s="189">
        <v>26.77</v>
      </c>
      <c r="K93" s="187" t="e">
        <f>#REF!</f>
        <v>#REF!</v>
      </c>
      <c r="L93" s="162" t="e">
        <f t="shared" si="38"/>
        <v>#REF!</v>
      </c>
      <c r="M93" s="188"/>
      <c r="N93" s="183" t="e">
        <f t="shared" si="42"/>
        <v>#REF!</v>
      </c>
    </row>
    <row r="94" spans="1:14" ht="25.5" customHeight="1">
      <c r="A94" s="162">
        <v>615002</v>
      </c>
      <c r="B94" s="164" t="s">
        <v>75</v>
      </c>
      <c r="C94" s="159">
        <v>6039</v>
      </c>
      <c r="D94" s="159">
        <v>7549</v>
      </c>
      <c r="E94" s="167">
        <f aca="true" t="shared" si="48" ref="E94:E125">ROUND(C94*0.835,0)</f>
        <v>5043</v>
      </c>
      <c r="F94" s="167">
        <f aca="true" t="shared" si="49" ref="F94:F125">ROUND(D94*0.85,0)</f>
        <v>6417</v>
      </c>
      <c r="G94" s="167">
        <f t="shared" si="39"/>
        <v>270</v>
      </c>
      <c r="H94" s="167">
        <f aca="true" t="shared" si="50" ref="H94:H102">9</f>
        <v>9</v>
      </c>
      <c r="I94" s="186">
        <f t="shared" si="47"/>
        <v>279</v>
      </c>
      <c r="J94" s="189">
        <v>148.86</v>
      </c>
      <c r="K94" s="187" t="e">
        <f>#REF!</f>
        <v>#REF!</v>
      </c>
      <c r="L94" s="162" t="e">
        <f aca="true" t="shared" si="51" ref="L94:L125">ROUND(J94-K94,0)</f>
        <v>#REF!</v>
      </c>
      <c r="M94" s="188"/>
      <c r="N94" s="183" t="e">
        <f t="shared" si="42"/>
        <v>#REF!</v>
      </c>
    </row>
    <row r="95" spans="1:14" ht="25.5" customHeight="1">
      <c r="A95" s="162">
        <v>615003</v>
      </c>
      <c r="B95" s="164" t="s">
        <v>76</v>
      </c>
      <c r="C95" s="159">
        <v>11371</v>
      </c>
      <c r="D95" s="159">
        <v>14214</v>
      </c>
      <c r="E95" s="167">
        <f t="shared" si="48"/>
        <v>9495</v>
      </c>
      <c r="F95" s="167">
        <f t="shared" si="49"/>
        <v>12082</v>
      </c>
      <c r="G95" s="167">
        <f aca="true" t="shared" si="52" ref="G95:G126">ROUND((F95*130+E95*370)/10000,0)</f>
        <v>508</v>
      </c>
      <c r="H95" s="167">
        <f t="shared" si="50"/>
        <v>9</v>
      </c>
      <c r="I95" s="186">
        <f t="shared" si="47"/>
        <v>517</v>
      </c>
      <c r="J95" s="189">
        <v>305.63</v>
      </c>
      <c r="K95" s="187" t="e">
        <f>#REF!</f>
        <v>#REF!</v>
      </c>
      <c r="L95" s="162" t="e">
        <f t="shared" si="51"/>
        <v>#REF!</v>
      </c>
      <c r="M95" s="188"/>
      <c r="N95" s="183" t="e">
        <f t="shared" si="42"/>
        <v>#REF!</v>
      </c>
    </row>
    <row r="96" spans="1:14" ht="25.5" customHeight="1">
      <c r="A96" s="162">
        <v>615004</v>
      </c>
      <c r="B96" s="164" t="s">
        <v>77</v>
      </c>
      <c r="C96" s="159">
        <v>193</v>
      </c>
      <c r="D96" s="159">
        <v>241</v>
      </c>
      <c r="E96" s="167">
        <f t="shared" si="48"/>
        <v>161</v>
      </c>
      <c r="F96" s="167">
        <f t="shared" si="49"/>
        <v>205</v>
      </c>
      <c r="G96" s="167">
        <f t="shared" si="52"/>
        <v>9</v>
      </c>
      <c r="H96" s="167">
        <f t="shared" si="50"/>
        <v>9</v>
      </c>
      <c r="I96" s="186">
        <f t="shared" si="47"/>
        <v>18</v>
      </c>
      <c r="J96" s="189">
        <v>10.11</v>
      </c>
      <c r="K96" s="187" t="e">
        <f>#REF!</f>
        <v>#REF!</v>
      </c>
      <c r="L96" s="162" t="e">
        <f t="shared" si="51"/>
        <v>#REF!</v>
      </c>
      <c r="M96" s="188"/>
      <c r="N96" s="183" t="e">
        <f t="shared" si="42"/>
        <v>#REF!</v>
      </c>
    </row>
    <row r="97" spans="1:14" ht="25.5" customHeight="1">
      <c r="A97" s="162">
        <v>615005</v>
      </c>
      <c r="B97" s="164" t="s">
        <v>78</v>
      </c>
      <c r="C97" s="159">
        <v>2166</v>
      </c>
      <c r="D97" s="159">
        <v>2708</v>
      </c>
      <c r="E97" s="167">
        <f t="shared" si="48"/>
        <v>1809</v>
      </c>
      <c r="F97" s="167">
        <f t="shared" si="49"/>
        <v>2302</v>
      </c>
      <c r="G97" s="167">
        <f t="shared" si="52"/>
        <v>97</v>
      </c>
      <c r="H97" s="167">
        <f t="shared" si="50"/>
        <v>9</v>
      </c>
      <c r="I97" s="186">
        <f t="shared" si="47"/>
        <v>106</v>
      </c>
      <c r="J97" s="189">
        <v>63.2</v>
      </c>
      <c r="K97" s="187" t="e">
        <f>#REF!</f>
        <v>#REF!</v>
      </c>
      <c r="L97" s="162" t="e">
        <f t="shared" si="51"/>
        <v>#REF!</v>
      </c>
      <c r="M97" s="188"/>
      <c r="N97" s="183" t="e">
        <f t="shared" si="42"/>
        <v>#REF!</v>
      </c>
    </row>
    <row r="98" spans="1:14" ht="25.5" customHeight="1">
      <c r="A98" s="162">
        <v>615006</v>
      </c>
      <c r="B98" s="164" t="s">
        <v>79</v>
      </c>
      <c r="C98" s="159">
        <v>14994</v>
      </c>
      <c r="D98" s="159">
        <v>18742</v>
      </c>
      <c r="E98" s="167">
        <f t="shared" si="48"/>
        <v>12520</v>
      </c>
      <c r="F98" s="167">
        <f t="shared" si="49"/>
        <v>15931</v>
      </c>
      <c r="G98" s="167">
        <f t="shared" si="52"/>
        <v>670</v>
      </c>
      <c r="H98" s="167">
        <f t="shared" si="50"/>
        <v>9</v>
      </c>
      <c r="I98" s="186">
        <f t="shared" si="47"/>
        <v>679</v>
      </c>
      <c r="J98" s="192">
        <v>387.86</v>
      </c>
      <c r="K98" s="187" t="e">
        <f>#REF!</f>
        <v>#REF!</v>
      </c>
      <c r="L98" s="162" t="e">
        <f t="shared" si="51"/>
        <v>#REF!</v>
      </c>
      <c r="M98" s="188"/>
      <c r="N98" s="183" t="e">
        <f t="shared" si="42"/>
        <v>#REF!</v>
      </c>
    </row>
    <row r="99" spans="1:14" ht="25.5" customHeight="1">
      <c r="A99" s="162">
        <v>615007</v>
      </c>
      <c r="B99" s="164" t="s">
        <v>80</v>
      </c>
      <c r="C99" s="159">
        <v>11986</v>
      </c>
      <c r="D99" s="159">
        <v>14982</v>
      </c>
      <c r="E99" s="167">
        <f t="shared" si="48"/>
        <v>10008</v>
      </c>
      <c r="F99" s="167">
        <f t="shared" si="49"/>
        <v>12735</v>
      </c>
      <c r="G99" s="167">
        <f t="shared" si="52"/>
        <v>536</v>
      </c>
      <c r="H99" s="167">
        <f t="shared" si="50"/>
        <v>9</v>
      </c>
      <c r="I99" s="186">
        <f t="shared" si="47"/>
        <v>545</v>
      </c>
      <c r="J99" s="192">
        <v>386.08</v>
      </c>
      <c r="K99" s="187" t="e">
        <f>#REF!</f>
        <v>#REF!</v>
      </c>
      <c r="L99" s="162" t="e">
        <f t="shared" si="51"/>
        <v>#REF!</v>
      </c>
      <c r="M99" s="188"/>
      <c r="N99" s="183" t="e">
        <f t="shared" si="42"/>
        <v>#REF!</v>
      </c>
    </row>
    <row r="100" spans="1:14" ht="25.5" customHeight="1">
      <c r="A100" s="162">
        <v>615008</v>
      </c>
      <c r="B100" s="164" t="s">
        <v>81</v>
      </c>
      <c r="C100" s="159">
        <v>9847</v>
      </c>
      <c r="D100" s="159">
        <v>12309</v>
      </c>
      <c r="E100" s="167">
        <f t="shared" si="48"/>
        <v>8222</v>
      </c>
      <c r="F100" s="167">
        <f t="shared" si="49"/>
        <v>10463</v>
      </c>
      <c r="G100" s="167">
        <f t="shared" si="52"/>
        <v>440</v>
      </c>
      <c r="H100" s="167">
        <f t="shared" si="50"/>
        <v>9</v>
      </c>
      <c r="I100" s="186">
        <f t="shared" si="47"/>
        <v>449</v>
      </c>
      <c r="J100" s="192">
        <v>259.18</v>
      </c>
      <c r="K100" s="187" t="e">
        <f>#REF!</f>
        <v>#REF!</v>
      </c>
      <c r="L100" s="162" t="e">
        <f t="shared" si="51"/>
        <v>#REF!</v>
      </c>
      <c r="M100" s="188"/>
      <c r="N100" s="183" t="e">
        <f t="shared" si="42"/>
        <v>#REF!</v>
      </c>
    </row>
    <row r="101" spans="1:14" ht="25.5" customHeight="1">
      <c r="A101" s="162">
        <v>615009</v>
      </c>
      <c r="B101" s="164" t="s">
        <v>82</v>
      </c>
      <c r="C101" s="159">
        <v>6371</v>
      </c>
      <c r="D101" s="159">
        <v>7964</v>
      </c>
      <c r="E101" s="167">
        <f t="shared" si="48"/>
        <v>5320</v>
      </c>
      <c r="F101" s="167">
        <f t="shared" si="49"/>
        <v>6769</v>
      </c>
      <c r="G101" s="167">
        <f t="shared" si="52"/>
        <v>285</v>
      </c>
      <c r="H101" s="167">
        <f t="shared" si="50"/>
        <v>9</v>
      </c>
      <c r="I101" s="186">
        <f t="shared" si="47"/>
        <v>294</v>
      </c>
      <c r="J101" s="192">
        <v>246.52</v>
      </c>
      <c r="K101" s="187" t="e">
        <f>#REF!</f>
        <v>#REF!</v>
      </c>
      <c r="L101" s="162" t="e">
        <f t="shared" si="51"/>
        <v>#REF!</v>
      </c>
      <c r="M101" s="188"/>
      <c r="N101" s="183" t="e">
        <f t="shared" si="42"/>
        <v>#REF!</v>
      </c>
    </row>
    <row r="102" spans="1:14" ht="25.5" customHeight="1">
      <c r="A102" s="162">
        <v>615010</v>
      </c>
      <c r="B102" s="164" t="s">
        <v>83</v>
      </c>
      <c r="C102" s="159">
        <v>6936</v>
      </c>
      <c r="D102" s="159">
        <v>8670</v>
      </c>
      <c r="E102" s="167">
        <f t="shared" si="48"/>
        <v>5792</v>
      </c>
      <c r="F102" s="167">
        <f t="shared" si="49"/>
        <v>7370</v>
      </c>
      <c r="G102" s="167">
        <f t="shared" si="52"/>
        <v>310</v>
      </c>
      <c r="H102" s="167">
        <f t="shared" si="50"/>
        <v>9</v>
      </c>
      <c r="I102" s="186">
        <f t="shared" si="47"/>
        <v>319</v>
      </c>
      <c r="J102" s="182">
        <v>215.29</v>
      </c>
      <c r="K102" s="187" t="e">
        <f>#REF!</f>
        <v>#REF!</v>
      </c>
      <c r="L102" s="162" t="e">
        <f t="shared" si="51"/>
        <v>#REF!</v>
      </c>
      <c r="M102" s="188"/>
      <c r="N102" s="183" t="e">
        <f t="shared" si="42"/>
        <v>#REF!</v>
      </c>
    </row>
    <row r="103" spans="1:14" s="140" customFormat="1" ht="25.5" customHeight="1">
      <c r="A103" s="165">
        <v>616</v>
      </c>
      <c r="B103" s="163" t="s">
        <v>84</v>
      </c>
      <c r="C103" s="156">
        <v>53684</v>
      </c>
      <c r="D103" s="156">
        <v>67104</v>
      </c>
      <c r="E103" s="166">
        <f>SUM(E104:E109)</f>
        <v>44826</v>
      </c>
      <c r="F103" s="166">
        <f aca="true" t="shared" si="53" ref="F103:N103">SUM(F104:F109)</f>
        <v>57039</v>
      </c>
      <c r="G103" s="166">
        <f t="shared" si="53"/>
        <v>2399</v>
      </c>
      <c r="H103" s="166">
        <f t="shared" si="53"/>
        <v>57</v>
      </c>
      <c r="I103" s="166">
        <f t="shared" si="53"/>
        <v>2456</v>
      </c>
      <c r="J103" s="166">
        <f t="shared" si="53"/>
        <v>1502.6000000000001</v>
      </c>
      <c r="K103" s="166" t="e">
        <f t="shared" si="53"/>
        <v>#REF!</v>
      </c>
      <c r="L103" s="166" t="e">
        <f t="shared" si="53"/>
        <v>#REF!</v>
      </c>
      <c r="M103" s="166">
        <f t="shared" si="53"/>
        <v>0</v>
      </c>
      <c r="N103" s="185" t="e">
        <f t="shared" si="53"/>
        <v>#REF!</v>
      </c>
    </row>
    <row r="104" spans="1:14" ht="25.5" customHeight="1">
      <c r="A104" s="162">
        <v>616001</v>
      </c>
      <c r="B104" s="164" t="s">
        <v>85</v>
      </c>
      <c r="C104" s="159">
        <v>0</v>
      </c>
      <c r="D104" s="159">
        <v>0</v>
      </c>
      <c r="E104" s="167">
        <f t="shared" si="48"/>
        <v>0</v>
      </c>
      <c r="F104" s="167">
        <f t="shared" si="49"/>
        <v>0</v>
      </c>
      <c r="G104" s="167">
        <f t="shared" si="52"/>
        <v>0</v>
      </c>
      <c r="H104" s="167">
        <v>12</v>
      </c>
      <c r="I104" s="186">
        <f aca="true" t="shared" si="54" ref="I104:I109">H104+G104</f>
        <v>12</v>
      </c>
      <c r="J104" s="189">
        <v>0</v>
      </c>
      <c r="K104" s="187" t="e">
        <f>#REF!</f>
        <v>#REF!</v>
      </c>
      <c r="L104" s="162" t="e">
        <f t="shared" si="51"/>
        <v>#REF!</v>
      </c>
      <c r="M104" s="188"/>
      <c r="N104" s="183" t="e">
        <f t="shared" si="42"/>
        <v>#REF!</v>
      </c>
    </row>
    <row r="105" spans="1:14" ht="25.5" customHeight="1">
      <c r="A105" s="162">
        <v>616002</v>
      </c>
      <c r="B105" s="164" t="s">
        <v>86</v>
      </c>
      <c r="C105" s="159">
        <v>14408</v>
      </c>
      <c r="D105" s="159">
        <v>18010</v>
      </c>
      <c r="E105" s="167">
        <f t="shared" si="48"/>
        <v>12031</v>
      </c>
      <c r="F105" s="167">
        <f t="shared" si="49"/>
        <v>15309</v>
      </c>
      <c r="G105" s="167">
        <f t="shared" si="52"/>
        <v>644</v>
      </c>
      <c r="H105" s="167">
        <f>9</f>
        <v>9</v>
      </c>
      <c r="I105" s="186">
        <f t="shared" si="54"/>
        <v>653</v>
      </c>
      <c r="J105" s="189">
        <v>327.48</v>
      </c>
      <c r="K105" s="187" t="e">
        <f>#REF!</f>
        <v>#REF!</v>
      </c>
      <c r="L105" s="162" t="e">
        <f t="shared" si="51"/>
        <v>#REF!</v>
      </c>
      <c r="M105" s="188"/>
      <c r="N105" s="183" t="e">
        <f t="shared" si="42"/>
        <v>#REF!</v>
      </c>
    </row>
    <row r="106" spans="1:14" ht="25.5" customHeight="1">
      <c r="A106" s="162">
        <v>616004</v>
      </c>
      <c r="B106" s="164" t="s">
        <v>87</v>
      </c>
      <c r="C106" s="159">
        <v>8933</v>
      </c>
      <c r="D106" s="159">
        <v>11166</v>
      </c>
      <c r="E106" s="167">
        <f t="shared" si="48"/>
        <v>7459</v>
      </c>
      <c r="F106" s="167">
        <f t="shared" si="49"/>
        <v>9491</v>
      </c>
      <c r="G106" s="167">
        <f t="shared" si="52"/>
        <v>399</v>
      </c>
      <c r="H106" s="167">
        <f>9</f>
        <v>9</v>
      </c>
      <c r="I106" s="186">
        <f t="shared" si="54"/>
        <v>408</v>
      </c>
      <c r="J106" s="189">
        <v>231.16</v>
      </c>
      <c r="K106" s="187" t="e">
        <f>#REF!</f>
        <v>#REF!</v>
      </c>
      <c r="L106" s="162" t="e">
        <f t="shared" si="51"/>
        <v>#REF!</v>
      </c>
      <c r="M106" s="184"/>
      <c r="N106" s="183" t="e">
        <f aca="true" t="shared" si="55" ref="N106:N148">I106-L106+M106</f>
        <v>#REF!</v>
      </c>
    </row>
    <row r="107" spans="1:14" ht="25.5" customHeight="1">
      <c r="A107" s="162">
        <v>616005</v>
      </c>
      <c r="B107" s="164" t="s">
        <v>88</v>
      </c>
      <c r="C107" s="159">
        <v>8726</v>
      </c>
      <c r="D107" s="159">
        <v>10907</v>
      </c>
      <c r="E107" s="167">
        <f t="shared" si="48"/>
        <v>7286</v>
      </c>
      <c r="F107" s="167">
        <f t="shared" si="49"/>
        <v>9271</v>
      </c>
      <c r="G107" s="167">
        <f t="shared" si="52"/>
        <v>390</v>
      </c>
      <c r="H107" s="167">
        <f>9</f>
        <v>9</v>
      </c>
      <c r="I107" s="186">
        <f t="shared" si="54"/>
        <v>399</v>
      </c>
      <c r="J107" s="192">
        <v>319.99</v>
      </c>
      <c r="K107" s="187" t="e">
        <f>#REF!</f>
        <v>#REF!</v>
      </c>
      <c r="L107" s="162" t="e">
        <f t="shared" si="51"/>
        <v>#REF!</v>
      </c>
      <c r="M107" s="188"/>
      <c r="N107" s="183" t="e">
        <f t="shared" si="55"/>
        <v>#REF!</v>
      </c>
    </row>
    <row r="108" spans="1:14" ht="25.5" customHeight="1">
      <c r="A108" s="162">
        <v>616006</v>
      </c>
      <c r="B108" s="164" t="s">
        <v>89</v>
      </c>
      <c r="C108" s="159">
        <v>11476</v>
      </c>
      <c r="D108" s="159">
        <v>14345</v>
      </c>
      <c r="E108" s="167">
        <f t="shared" si="48"/>
        <v>9582</v>
      </c>
      <c r="F108" s="167">
        <f t="shared" si="49"/>
        <v>12193</v>
      </c>
      <c r="G108" s="167">
        <f t="shared" si="52"/>
        <v>513</v>
      </c>
      <c r="H108" s="167">
        <f>9</f>
        <v>9</v>
      </c>
      <c r="I108" s="186">
        <f t="shared" si="54"/>
        <v>522</v>
      </c>
      <c r="J108" s="192">
        <v>334.75</v>
      </c>
      <c r="K108" s="187" t="e">
        <f>#REF!</f>
        <v>#REF!</v>
      </c>
      <c r="L108" s="162" t="e">
        <f t="shared" si="51"/>
        <v>#REF!</v>
      </c>
      <c r="M108" s="188"/>
      <c r="N108" s="183" t="e">
        <f t="shared" si="55"/>
        <v>#REF!</v>
      </c>
    </row>
    <row r="109" spans="1:14" ht="25.5" customHeight="1">
      <c r="A109" s="162">
        <v>616007</v>
      </c>
      <c r="B109" s="164" t="s">
        <v>90</v>
      </c>
      <c r="C109" s="159">
        <v>10141</v>
      </c>
      <c r="D109" s="159">
        <v>12676</v>
      </c>
      <c r="E109" s="167">
        <f t="shared" si="48"/>
        <v>8468</v>
      </c>
      <c r="F109" s="167">
        <f t="shared" si="49"/>
        <v>10775</v>
      </c>
      <c r="G109" s="167">
        <f t="shared" si="52"/>
        <v>453</v>
      </c>
      <c r="H109" s="167">
        <f>9</f>
        <v>9</v>
      </c>
      <c r="I109" s="186">
        <f t="shared" si="54"/>
        <v>462</v>
      </c>
      <c r="J109" s="192">
        <v>289.22</v>
      </c>
      <c r="K109" s="187" t="e">
        <f>#REF!</f>
        <v>#REF!</v>
      </c>
      <c r="L109" s="162" t="e">
        <f t="shared" si="51"/>
        <v>#REF!</v>
      </c>
      <c r="M109" s="188"/>
      <c r="N109" s="183" t="e">
        <f t="shared" si="55"/>
        <v>#REF!</v>
      </c>
    </row>
    <row r="110" spans="1:14" s="140" customFormat="1" ht="25.5" customHeight="1">
      <c r="A110" s="165">
        <v>617</v>
      </c>
      <c r="B110" s="163" t="s">
        <v>91</v>
      </c>
      <c r="C110" s="156">
        <v>29618</v>
      </c>
      <c r="D110" s="156">
        <v>34939</v>
      </c>
      <c r="E110" s="166">
        <f>SUM(E111:E119)</f>
        <v>24732</v>
      </c>
      <c r="F110" s="166">
        <f aca="true" t="shared" si="56" ref="F110:N110">SUM(F111:F119)</f>
        <v>29698</v>
      </c>
      <c r="G110" s="166">
        <f t="shared" si="56"/>
        <v>1301</v>
      </c>
      <c r="H110" s="166">
        <f t="shared" si="56"/>
        <v>84</v>
      </c>
      <c r="I110" s="166">
        <f t="shared" si="56"/>
        <v>1385</v>
      </c>
      <c r="J110" s="166">
        <f t="shared" si="56"/>
        <v>776.6899999999999</v>
      </c>
      <c r="K110" s="166" t="e">
        <f t="shared" si="56"/>
        <v>#REF!</v>
      </c>
      <c r="L110" s="166" t="e">
        <f t="shared" si="56"/>
        <v>#REF!</v>
      </c>
      <c r="M110" s="166">
        <f t="shared" si="56"/>
        <v>0</v>
      </c>
      <c r="N110" s="185" t="e">
        <f t="shared" si="56"/>
        <v>#REF!</v>
      </c>
    </row>
    <row r="111" spans="1:14" ht="25.5" customHeight="1">
      <c r="A111" s="162">
        <v>617001</v>
      </c>
      <c r="B111" s="164" t="s">
        <v>92</v>
      </c>
      <c r="C111" s="159">
        <v>600</v>
      </c>
      <c r="D111" s="159">
        <v>600</v>
      </c>
      <c r="E111" s="167">
        <f t="shared" si="48"/>
        <v>501</v>
      </c>
      <c r="F111" s="167">
        <f t="shared" si="49"/>
        <v>510</v>
      </c>
      <c r="G111" s="167">
        <f t="shared" si="52"/>
        <v>25</v>
      </c>
      <c r="H111" s="167">
        <v>12</v>
      </c>
      <c r="I111" s="186">
        <f aca="true" t="shared" si="57" ref="I111:I119">H111+G111</f>
        <v>37</v>
      </c>
      <c r="J111" s="189">
        <v>15.96</v>
      </c>
      <c r="K111" s="187" t="e">
        <f>#REF!</f>
        <v>#REF!</v>
      </c>
      <c r="L111" s="162" t="e">
        <f t="shared" si="51"/>
        <v>#REF!</v>
      </c>
      <c r="M111" s="188"/>
      <c r="N111" s="183" t="e">
        <f t="shared" si="55"/>
        <v>#REF!</v>
      </c>
    </row>
    <row r="112" spans="1:14" ht="25.5" customHeight="1">
      <c r="A112" s="162">
        <v>617002</v>
      </c>
      <c r="B112" s="164" t="s">
        <v>93</v>
      </c>
      <c r="C112" s="159">
        <v>8800</v>
      </c>
      <c r="D112" s="159">
        <v>8800</v>
      </c>
      <c r="E112" s="167">
        <f t="shared" si="48"/>
        <v>7348</v>
      </c>
      <c r="F112" s="167">
        <f t="shared" si="49"/>
        <v>7480</v>
      </c>
      <c r="G112" s="167">
        <f t="shared" si="52"/>
        <v>369</v>
      </c>
      <c r="H112" s="167">
        <f aca="true" t="shared" si="58" ref="H112:H119">9</f>
        <v>9</v>
      </c>
      <c r="I112" s="186">
        <f t="shared" si="57"/>
        <v>378</v>
      </c>
      <c r="J112" s="189">
        <v>100</v>
      </c>
      <c r="K112" s="187" t="e">
        <f>#REF!</f>
        <v>#REF!</v>
      </c>
      <c r="L112" s="162" t="e">
        <f t="shared" si="51"/>
        <v>#REF!</v>
      </c>
      <c r="M112" s="188"/>
      <c r="N112" s="183" t="e">
        <f t="shared" si="55"/>
        <v>#REF!</v>
      </c>
    </row>
    <row r="113" spans="1:14" ht="25.5" customHeight="1">
      <c r="A113" s="162">
        <v>617003</v>
      </c>
      <c r="B113" s="164" t="s">
        <v>94</v>
      </c>
      <c r="C113" s="159">
        <v>500</v>
      </c>
      <c r="D113" s="159">
        <v>500</v>
      </c>
      <c r="E113" s="167">
        <f t="shared" si="48"/>
        <v>418</v>
      </c>
      <c r="F113" s="167">
        <f t="shared" si="49"/>
        <v>425</v>
      </c>
      <c r="G113" s="167">
        <f t="shared" si="52"/>
        <v>21</v>
      </c>
      <c r="H113" s="167">
        <f t="shared" si="58"/>
        <v>9</v>
      </c>
      <c r="I113" s="186">
        <f t="shared" si="57"/>
        <v>30</v>
      </c>
      <c r="J113" s="189">
        <v>25.44</v>
      </c>
      <c r="K113" s="187" t="e">
        <f>#REF!</f>
        <v>#REF!</v>
      </c>
      <c r="L113" s="162" t="e">
        <f t="shared" si="51"/>
        <v>#REF!</v>
      </c>
      <c r="M113" s="188"/>
      <c r="N113" s="183" t="e">
        <f t="shared" si="55"/>
        <v>#REF!</v>
      </c>
    </row>
    <row r="114" spans="1:14" ht="25.5" customHeight="1">
      <c r="A114" s="162">
        <v>617004</v>
      </c>
      <c r="B114" s="164" t="s">
        <v>95</v>
      </c>
      <c r="C114" s="159">
        <v>3514</v>
      </c>
      <c r="D114" s="159">
        <v>4393</v>
      </c>
      <c r="E114" s="167">
        <f t="shared" si="48"/>
        <v>2934</v>
      </c>
      <c r="F114" s="167">
        <f t="shared" si="49"/>
        <v>3734</v>
      </c>
      <c r="G114" s="167">
        <f t="shared" si="52"/>
        <v>157</v>
      </c>
      <c r="H114" s="167">
        <f t="shared" si="58"/>
        <v>9</v>
      </c>
      <c r="I114" s="186">
        <f t="shared" si="57"/>
        <v>166</v>
      </c>
      <c r="J114" s="189">
        <v>91.22</v>
      </c>
      <c r="K114" s="187" t="e">
        <f>#REF!</f>
        <v>#REF!</v>
      </c>
      <c r="L114" s="162" t="e">
        <f t="shared" si="51"/>
        <v>#REF!</v>
      </c>
      <c r="M114" s="188"/>
      <c r="N114" s="183" t="e">
        <f t="shared" si="55"/>
        <v>#REF!</v>
      </c>
    </row>
    <row r="115" spans="1:14" ht="25.5" customHeight="1">
      <c r="A115" s="162">
        <v>617005</v>
      </c>
      <c r="B115" s="164" t="s">
        <v>96</v>
      </c>
      <c r="C115" s="159">
        <v>4026</v>
      </c>
      <c r="D115" s="159">
        <v>5033</v>
      </c>
      <c r="E115" s="167">
        <f t="shared" si="48"/>
        <v>3362</v>
      </c>
      <c r="F115" s="167">
        <f t="shared" si="49"/>
        <v>4278</v>
      </c>
      <c r="G115" s="167">
        <f t="shared" si="52"/>
        <v>180</v>
      </c>
      <c r="H115" s="167">
        <f t="shared" si="58"/>
        <v>9</v>
      </c>
      <c r="I115" s="186">
        <f t="shared" si="57"/>
        <v>189</v>
      </c>
      <c r="J115" s="189">
        <v>116.83</v>
      </c>
      <c r="K115" s="187" t="e">
        <f>#REF!</f>
        <v>#REF!</v>
      </c>
      <c r="L115" s="162" t="e">
        <f t="shared" si="51"/>
        <v>#REF!</v>
      </c>
      <c r="M115" s="188"/>
      <c r="N115" s="183" t="e">
        <f t="shared" si="55"/>
        <v>#REF!</v>
      </c>
    </row>
    <row r="116" spans="1:14" ht="25.5" customHeight="1">
      <c r="A116" s="162">
        <v>617006</v>
      </c>
      <c r="B116" s="164" t="s">
        <v>97</v>
      </c>
      <c r="C116" s="159">
        <v>1600</v>
      </c>
      <c r="D116" s="159">
        <v>2200</v>
      </c>
      <c r="E116" s="167">
        <f t="shared" si="48"/>
        <v>1336</v>
      </c>
      <c r="F116" s="167">
        <f t="shared" si="49"/>
        <v>1870</v>
      </c>
      <c r="G116" s="167">
        <f t="shared" si="52"/>
        <v>74</v>
      </c>
      <c r="H116" s="167">
        <f t="shared" si="58"/>
        <v>9</v>
      </c>
      <c r="I116" s="186">
        <f t="shared" si="57"/>
        <v>83</v>
      </c>
      <c r="J116" s="189">
        <v>79.97</v>
      </c>
      <c r="K116" s="187" t="e">
        <f>#REF!</f>
        <v>#REF!</v>
      </c>
      <c r="L116" s="162" t="e">
        <f t="shared" si="51"/>
        <v>#REF!</v>
      </c>
      <c r="M116" s="188"/>
      <c r="N116" s="183" t="e">
        <f t="shared" si="55"/>
        <v>#REF!</v>
      </c>
    </row>
    <row r="117" spans="1:14" ht="25.5" customHeight="1">
      <c r="A117" s="162">
        <v>617007</v>
      </c>
      <c r="B117" s="164" t="s">
        <v>98</v>
      </c>
      <c r="C117" s="159">
        <v>1600</v>
      </c>
      <c r="D117" s="159">
        <v>1840</v>
      </c>
      <c r="E117" s="167">
        <f t="shared" si="48"/>
        <v>1336</v>
      </c>
      <c r="F117" s="167">
        <f t="shared" si="49"/>
        <v>1564</v>
      </c>
      <c r="G117" s="167">
        <f t="shared" si="52"/>
        <v>70</v>
      </c>
      <c r="H117" s="167">
        <f t="shared" si="58"/>
        <v>9</v>
      </c>
      <c r="I117" s="186">
        <f t="shared" si="57"/>
        <v>79</v>
      </c>
      <c r="J117" s="189">
        <v>68.65</v>
      </c>
      <c r="K117" s="187" t="e">
        <f>#REF!</f>
        <v>#REF!</v>
      </c>
      <c r="L117" s="162" t="e">
        <f t="shared" si="51"/>
        <v>#REF!</v>
      </c>
      <c r="M117" s="188"/>
      <c r="N117" s="183" t="e">
        <f t="shared" si="55"/>
        <v>#REF!</v>
      </c>
    </row>
    <row r="118" spans="1:14" ht="25.5" customHeight="1">
      <c r="A118" s="162">
        <v>617008</v>
      </c>
      <c r="B118" s="164" t="s">
        <v>99</v>
      </c>
      <c r="C118" s="159">
        <v>1400</v>
      </c>
      <c r="D118" s="159">
        <v>2100</v>
      </c>
      <c r="E118" s="167">
        <f t="shared" si="48"/>
        <v>1169</v>
      </c>
      <c r="F118" s="167">
        <f t="shared" si="49"/>
        <v>1785</v>
      </c>
      <c r="G118" s="167">
        <f t="shared" si="52"/>
        <v>66</v>
      </c>
      <c r="H118" s="167">
        <f t="shared" si="58"/>
        <v>9</v>
      </c>
      <c r="I118" s="186">
        <f t="shared" si="57"/>
        <v>75</v>
      </c>
      <c r="J118" s="189">
        <v>70.4</v>
      </c>
      <c r="K118" s="187" t="e">
        <f>#REF!</f>
        <v>#REF!</v>
      </c>
      <c r="L118" s="162" t="e">
        <f t="shared" si="51"/>
        <v>#REF!</v>
      </c>
      <c r="M118" s="188"/>
      <c r="N118" s="183" t="e">
        <f t="shared" si="55"/>
        <v>#REF!</v>
      </c>
    </row>
    <row r="119" spans="1:14" ht="25.5" customHeight="1">
      <c r="A119" s="162">
        <v>617009</v>
      </c>
      <c r="B119" s="164" t="s">
        <v>100</v>
      </c>
      <c r="C119" s="159">
        <v>7578</v>
      </c>
      <c r="D119" s="159">
        <v>9473</v>
      </c>
      <c r="E119" s="167">
        <f t="shared" si="48"/>
        <v>6328</v>
      </c>
      <c r="F119" s="167">
        <f t="shared" si="49"/>
        <v>8052</v>
      </c>
      <c r="G119" s="167">
        <f t="shared" si="52"/>
        <v>339</v>
      </c>
      <c r="H119" s="167">
        <f t="shared" si="58"/>
        <v>9</v>
      </c>
      <c r="I119" s="186">
        <f t="shared" si="57"/>
        <v>348</v>
      </c>
      <c r="J119" s="189">
        <v>208.22</v>
      </c>
      <c r="K119" s="187" t="e">
        <f>#REF!</f>
        <v>#REF!</v>
      </c>
      <c r="L119" s="162" t="e">
        <f t="shared" si="51"/>
        <v>#REF!</v>
      </c>
      <c r="M119" s="188"/>
      <c r="N119" s="183" t="e">
        <f t="shared" si="55"/>
        <v>#REF!</v>
      </c>
    </row>
    <row r="120" spans="1:14" s="140" customFormat="1" ht="25.5" customHeight="1">
      <c r="A120" s="165">
        <v>618</v>
      </c>
      <c r="B120" s="163" t="s">
        <v>101</v>
      </c>
      <c r="C120" s="156">
        <v>24176</v>
      </c>
      <c r="D120" s="156">
        <v>30219</v>
      </c>
      <c r="E120" s="166">
        <f>SUM(E121:E129)</f>
        <v>20186</v>
      </c>
      <c r="F120" s="166">
        <f aca="true" t="shared" si="59" ref="F120:N120">SUM(F121:F129)</f>
        <v>25686</v>
      </c>
      <c r="G120" s="166">
        <f t="shared" si="59"/>
        <v>1081</v>
      </c>
      <c r="H120" s="166">
        <f t="shared" si="59"/>
        <v>84</v>
      </c>
      <c r="I120" s="166">
        <f t="shared" si="59"/>
        <v>1165</v>
      </c>
      <c r="J120" s="166">
        <f t="shared" si="59"/>
        <v>790.44</v>
      </c>
      <c r="K120" s="166" t="e">
        <f t="shared" si="59"/>
        <v>#REF!</v>
      </c>
      <c r="L120" s="166" t="e">
        <f t="shared" si="59"/>
        <v>#REF!</v>
      </c>
      <c r="M120" s="166">
        <f t="shared" si="59"/>
        <v>0</v>
      </c>
      <c r="N120" s="185" t="e">
        <f t="shared" si="59"/>
        <v>#REF!</v>
      </c>
    </row>
    <row r="121" spans="1:14" ht="25.5" customHeight="1">
      <c r="A121" s="162">
        <v>618001</v>
      </c>
      <c r="B121" s="164" t="s">
        <v>102</v>
      </c>
      <c r="C121" s="159">
        <v>0</v>
      </c>
      <c r="D121" s="159">
        <v>0</v>
      </c>
      <c r="E121" s="167">
        <f t="shared" si="48"/>
        <v>0</v>
      </c>
      <c r="F121" s="167">
        <f t="shared" si="49"/>
        <v>0</v>
      </c>
      <c r="G121" s="167">
        <f t="shared" si="52"/>
        <v>0</v>
      </c>
      <c r="H121" s="167">
        <v>12</v>
      </c>
      <c r="I121" s="186">
        <f aca="true" t="shared" si="60" ref="I121:I129">H121+G121</f>
        <v>12</v>
      </c>
      <c r="J121" s="189">
        <v>0</v>
      </c>
      <c r="K121" s="187" t="e">
        <f>#REF!</f>
        <v>#REF!</v>
      </c>
      <c r="L121" s="162" t="e">
        <f t="shared" si="51"/>
        <v>#REF!</v>
      </c>
      <c r="M121" s="188"/>
      <c r="N121" s="183" t="e">
        <f t="shared" si="55"/>
        <v>#REF!</v>
      </c>
    </row>
    <row r="122" spans="1:14" ht="25.5" customHeight="1">
      <c r="A122" s="162">
        <v>618002</v>
      </c>
      <c r="B122" s="164" t="s">
        <v>103</v>
      </c>
      <c r="C122" s="159">
        <v>9686</v>
      </c>
      <c r="D122" s="159">
        <v>12108</v>
      </c>
      <c r="E122" s="167">
        <f t="shared" si="48"/>
        <v>8088</v>
      </c>
      <c r="F122" s="167">
        <f t="shared" si="49"/>
        <v>10292</v>
      </c>
      <c r="G122" s="167">
        <f t="shared" si="52"/>
        <v>433</v>
      </c>
      <c r="H122" s="167">
        <f aca="true" t="shared" si="61" ref="H122:H129">9</f>
        <v>9</v>
      </c>
      <c r="I122" s="186">
        <f t="shared" si="60"/>
        <v>442</v>
      </c>
      <c r="J122" s="189">
        <v>166.37</v>
      </c>
      <c r="K122" s="187" t="e">
        <f>#REF!</f>
        <v>#REF!</v>
      </c>
      <c r="L122" s="162" t="e">
        <f t="shared" si="51"/>
        <v>#REF!</v>
      </c>
      <c r="M122" s="188"/>
      <c r="N122" s="183" t="e">
        <f t="shared" si="55"/>
        <v>#REF!</v>
      </c>
    </row>
    <row r="123" spans="1:14" ht="25.5" customHeight="1">
      <c r="A123" s="162">
        <v>618003</v>
      </c>
      <c r="B123" s="164" t="s">
        <v>104</v>
      </c>
      <c r="C123" s="159">
        <v>3274</v>
      </c>
      <c r="D123" s="159">
        <v>4092</v>
      </c>
      <c r="E123" s="167">
        <f t="shared" si="48"/>
        <v>2734</v>
      </c>
      <c r="F123" s="167">
        <f t="shared" si="49"/>
        <v>3478</v>
      </c>
      <c r="G123" s="167">
        <f t="shared" si="52"/>
        <v>146</v>
      </c>
      <c r="H123" s="167">
        <f t="shared" si="61"/>
        <v>9</v>
      </c>
      <c r="I123" s="186">
        <f t="shared" si="60"/>
        <v>155</v>
      </c>
      <c r="J123" s="189">
        <v>106.64</v>
      </c>
      <c r="K123" s="187" t="e">
        <f>#REF!</f>
        <v>#REF!</v>
      </c>
      <c r="L123" s="162" t="e">
        <f t="shared" si="51"/>
        <v>#REF!</v>
      </c>
      <c r="M123" s="188"/>
      <c r="N123" s="183" t="e">
        <f t="shared" si="55"/>
        <v>#REF!</v>
      </c>
    </row>
    <row r="124" spans="1:14" ht="25.5" customHeight="1">
      <c r="A124" s="162">
        <v>618004</v>
      </c>
      <c r="B124" s="164" t="s">
        <v>105</v>
      </c>
      <c r="C124" s="159">
        <v>6472</v>
      </c>
      <c r="D124" s="159">
        <v>8090</v>
      </c>
      <c r="E124" s="167">
        <f t="shared" si="48"/>
        <v>5404</v>
      </c>
      <c r="F124" s="167">
        <f t="shared" si="49"/>
        <v>6877</v>
      </c>
      <c r="G124" s="167">
        <f t="shared" si="52"/>
        <v>289</v>
      </c>
      <c r="H124" s="167">
        <f t="shared" si="61"/>
        <v>9</v>
      </c>
      <c r="I124" s="186">
        <f t="shared" si="60"/>
        <v>298</v>
      </c>
      <c r="J124" s="192">
        <v>254.27</v>
      </c>
      <c r="K124" s="193" t="e">
        <f>#REF!</f>
        <v>#REF!</v>
      </c>
      <c r="L124" s="162" t="e">
        <f t="shared" si="51"/>
        <v>#REF!</v>
      </c>
      <c r="M124" s="188"/>
      <c r="N124" s="183" t="e">
        <f t="shared" si="55"/>
        <v>#REF!</v>
      </c>
    </row>
    <row r="125" spans="1:14" ht="25.5" customHeight="1">
      <c r="A125" s="162">
        <v>618005</v>
      </c>
      <c r="B125" s="164" t="s">
        <v>106</v>
      </c>
      <c r="C125" s="159">
        <v>1273</v>
      </c>
      <c r="D125" s="159">
        <v>1591</v>
      </c>
      <c r="E125" s="167">
        <f t="shared" si="48"/>
        <v>1063</v>
      </c>
      <c r="F125" s="167">
        <f t="shared" si="49"/>
        <v>1352</v>
      </c>
      <c r="G125" s="167">
        <f t="shared" si="52"/>
        <v>57</v>
      </c>
      <c r="H125" s="167">
        <f t="shared" si="61"/>
        <v>9</v>
      </c>
      <c r="I125" s="186">
        <f t="shared" si="60"/>
        <v>66</v>
      </c>
      <c r="J125" s="192">
        <v>107.97</v>
      </c>
      <c r="K125" s="193" t="e">
        <f>#REF!</f>
        <v>#REF!</v>
      </c>
      <c r="L125" s="162" t="e">
        <f t="shared" si="51"/>
        <v>#REF!</v>
      </c>
      <c r="M125" s="188"/>
      <c r="N125" s="183" t="e">
        <f t="shared" si="55"/>
        <v>#REF!</v>
      </c>
    </row>
    <row r="126" spans="1:14" ht="25.5" customHeight="1">
      <c r="A126" s="162">
        <v>618006</v>
      </c>
      <c r="B126" s="164" t="s">
        <v>107</v>
      </c>
      <c r="C126" s="159">
        <v>1628</v>
      </c>
      <c r="D126" s="159">
        <v>2035</v>
      </c>
      <c r="E126" s="167">
        <f aca="true" t="shared" si="62" ref="E126:E148">ROUND(C126*0.835,0)</f>
        <v>1359</v>
      </c>
      <c r="F126" s="167">
        <f aca="true" t="shared" si="63" ref="F126:F148">ROUND(D126*0.85,0)</f>
        <v>1730</v>
      </c>
      <c r="G126" s="167">
        <f t="shared" si="52"/>
        <v>73</v>
      </c>
      <c r="H126" s="167">
        <f t="shared" si="61"/>
        <v>9</v>
      </c>
      <c r="I126" s="186">
        <f t="shared" si="60"/>
        <v>82</v>
      </c>
      <c r="J126" s="192">
        <v>72.51</v>
      </c>
      <c r="K126" s="193" t="e">
        <f>#REF!</f>
        <v>#REF!</v>
      </c>
      <c r="L126" s="162" t="e">
        <f aca="true" t="shared" si="64" ref="L126:L148">ROUND(J126-K126,0)</f>
        <v>#REF!</v>
      </c>
      <c r="M126" s="188"/>
      <c r="N126" s="183" t="e">
        <f t="shared" si="55"/>
        <v>#REF!</v>
      </c>
    </row>
    <row r="127" spans="1:14" ht="25.5" customHeight="1">
      <c r="A127" s="162">
        <v>618007</v>
      </c>
      <c r="B127" s="164" t="s">
        <v>108</v>
      </c>
      <c r="C127" s="159">
        <v>470</v>
      </c>
      <c r="D127" s="159">
        <v>587</v>
      </c>
      <c r="E127" s="167">
        <f t="shared" si="62"/>
        <v>392</v>
      </c>
      <c r="F127" s="167">
        <f t="shared" si="63"/>
        <v>499</v>
      </c>
      <c r="G127" s="167">
        <f aca="true" t="shared" si="65" ref="G127:G148">ROUND((F127*130+E127*370)/10000,0)</f>
        <v>21</v>
      </c>
      <c r="H127" s="167">
        <f t="shared" si="61"/>
        <v>9</v>
      </c>
      <c r="I127" s="186">
        <f t="shared" si="60"/>
        <v>30</v>
      </c>
      <c r="J127" s="192">
        <v>17.74</v>
      </c>
      <c r="K127" s="187" t="e">
        <f>#REF!</f>
        <v>#REF!</v>
      </c>
      <c r="L127" s="162" t="e">
        <f t="shared" si="64"/>
        <v>#REF!</v>
      </c>
      <c r="M127" s="188"/>
      <c r="N127" s="183" t="e">
        <f t="shared" si="55"/>
        <v>#REF!</v>
      </c>
    </row>
    <row r="128" spans="1:14" ht="25.5" customHeight="1">
      <c r="A128" s="162">
        <v>618008</v>
      </c>
      <c r="B128" s="164" t="s">
        <v>109</v>
      </c>
      <c r="C128" s="159">
        <v>751</v>
      </c>
      <c r="D128" s="159">
        <v>939</v>
      </c>
      <c r="E128" s="167">
        <f t="shared" si="62"/>
        <v>627</v>
      </c>
      <c r="F128" s="167">
        <f t="shared" si="63"/>
        <v>798</v>
      </c>
      <c r="G128" s="167">
        <f t="shared" si="65"/>
        <v>34</v>
      </c>
      <c r="H128" s="167">
        <f t="shared" si="61"/>
        <v>9</v>
      </c>
      <c r="I128" s="186">
        <f t="shared" si="60"/>
        <v>43</v>
      </c>
      <c r="J128" s="192">
        <v>18.32</v>
      </c>
      <c r="K128" s="193" t="e">
        <f>#REF!</f>
        <v>#REF!</v>
      </c>
      <c r="L128" s="162" t="e">
        <f t="shared" si="64"/>
        <v>#REF!</v>
      </c>
      <c r="M128" s="188"/>
      <c r="N128" s="183" t="e">
        <f t="shared" si="55"/>
        <v>#REF!</v>
      </c>
    </row>
    <row r="129" spans="1:14" ht="25.5" customHeight="1">
      <c r="A129" s="162">
        <v>618009</v>
      </c>
      <c r="B129" s="164" t="s">
        <v>110</v>
      </c>
      <c r="C129" s="159">
        <v>622</v>
      </c>
      <c r="D129" s="159">
        <v>777</v>
      </c>
      <c r="E129" s="167">
        <f t="shared" si="62"/>
        <v>519</v>
      </c>
      <c r="F129" s="167">
        <f t="shared" si="63"/>
        <v>660</v>
      </c>
      <c r="G129" s="167">
        <f t="shared" si="65"/>
        <v>28</v>
      </c>
      <c r="H129" s="167">
        <f t="shared" si="61"/>
        <v>9</v>
      </c>
      <c r="I129" s="186">
        <f t="shared" si="60"/>
        <v>37</v>
      </c>
      <c r="J129" s="192">
        <v>46.62</v>
      </c>
      <c r="K129" s="193" t="e">
        <f>#REF!</f>
        <v>#REF!</v>
      </c>
      <c r="L129" s="162" t="e">
        <f t="shared" si="64"/>
        <v>#REF!</v>
      </c>
      <c r="M129" s="188"/>
      <c r="N129" s="183" t="e">
        <f t="shared" si="55"/>
        <v>#REF!</v>
      </c>
    </row>
    <row r="130" spans="1:14" s="140" customFormat="1" ht="25.5" customHeight="1">
      <c r="A130" s="165">
        <v>619</v>
      </c>
      <c r="B130" s="163" t="s">
        <v>111</v>
      </c>
      <c r="C130" s="156">
        <v>15212</v>
      </c>
      <c r="D130" s="156">
        <v>19015</v>
      </c>
      <c r="E130" s="166">
        <f>SUM(E131:E134)</f>
        <v>12702</v>
      </c>
      <c r="F130" s="166">
        <f aca="true" t="shared" si="66" ref="F130:N130">SUM(F131:F134)</f>
        <v>16163</v>
      </c>
      <c r="G130" s="166">
        <f t="shared" si="66"/>
        <v>680</v>
      </c>
      <c r="H130" s="166">
        <f t="shared" si="66"/>
        <v>39</v>
      </c>
      <c r="I130" s="166">
        <f t="shared" si="66"/>
        <v>719</v>
      </c>
      <c r="J130" s="166">
        <f t="shared" si="66"/>
        <v>325.96000000000004</v>
      </c>
      <c r="K130" s="166" t="e">
        <f t="shared" si="66"/>
        <v>#REF!</v>
      </c>
      <c r="L130" s="166" t="e">
        <f t="shared" si="66"/>
        <v>#REF!</v>
      </c>
      <c r="M130" s="166">
        <f t="shared" si="66"/>
        <v>0</v>
      </c>
      <c r="N130" s="185" t="e">
        <f t="shared" si="66"/>
        <v>#REF!</v>
      </c>
    </row>
    <row r="131" spans="1:14" ht="25.5" customHeight="1">
      <c r="A131" s="162">
        <v>619001</v>
      </c>
      <c r="B131" s="164" t="s">
        <v>112</v>
      </c>
      <c r="C131" s="159">
        <v>0</v>
      </c>
      <c r="D131" s="159">
        <v>0</v>
      </c>
      <c r="E131" s="167">
        <f t="shared" si="62"/>
        <v>0</v>
      </c>
      <c r="F131" s="167">
        <f t="shared" si="63"/>
        <v>0</v>
      </c>
      <c r="G131" s="167">
        <f t="shared" si="65"/>
        <v>0</v>
      </c>
      <c r="H131" s="167">
        <v>12</v>
      </c>
      <c r="I131" s="186">
        <f>H131+G131</f>
        <v>12</v>
      </c>
      <c r="J131" s="189">
        <v>2.84</v>
      </c>
      <c r="K131" s="187" t="e">
        <f>#REF!</f>
        <v>#REF!</v>
      </c>
      <c r="L131" s="162" t="e">
        <f t="shared" si="64"/>
        <v>#REF!</v>
      </c>
      <c r="M131" s="188"/>
      <c r="N131" s="183" t="e">
        <f t="shared" si="55"/>
        <v>#REF!</v>
      </c>
    </row>
    <row r="132" spans="1:14" ht="25.5" customHeight="1">
      <c r="A132" s="162">
        <v>619002</v>
      </c>
      <c r="B132" s="164" t="s">
        <v>113</v>
      </c>
      <c r="C132" s="198">
        <v>3655</v>
      </c>
      <c r="D132" s="198">
        <v>4569</v>
      </c>
      <c r="E132" s="199">
        <f t="shared" si="62"/>
        <v>3052</v>
      </c>
      <c r="F132" s="199">
        <f t="shared" si="63"/>
        <v>3884</v>
      </c>
      <c r="G132" s="167">
        <f t="shared" si="65"/>
        <v>163</v>
      </c>
      <c r="H132" s="167">
        <f>9</f>
        <v>9</v>
      </c>
      <c r="I132" s="186">
        <f>H132+G132</f>
        <v>172</v>
      </c>
      <c r="J132" s="189">
        <v>21.01</v>
      </c>
      <c r="K132" s="187" t="e">
        <f>#REF!</f>
        <v>#REF!</v>
      </c>
      <c r="L132" s="162" t="e">
        <f t="shared" si="64"/>
        <v>#REF!</v>
      </c>
      <c r="M132" s="188"/>
      <c r="N132" s="183" t="e">
        <f t="shared" si="55"/>
        <v>#REF!</v>
      </c>
    </row>
    <row r="133" spans="1:14" ht="25.5" customHeight="1">
      <c r="A133" s="162">
        <v>619003</v>
      </c>
      <c r="B133" s="164" t="s">
        <v>114</v>
      </c>
      <c r="C133" s="159">
        <v>4135</v>
      </c>
      <c r="D133" s="159">
        <v>5169</v>
      </c>
      <c r="E133" s="167">
        <f t="shared" si="62"/>
        <v>3453</v>
      </c>
      <c r="F133" s="167">
        <f t="shared" si="63"/>
        <v>4394</v>
      </c>
      <c r="G133" s="167">
        <f t="shared" si="65"/>
        <v>185</v>
      </c>
      <c r="H133" s="167">
        <f>9</f>
        <v>9</v>
      </c>
      <c r="I133" s="186">
        <f>H133+G133</f>
        <v>194</v>
      </c>
      <c r="J133" s="192">
        <v>113.31</v>
      </c>
      <c r="K133" s="187" t="e">
        <f>#REF!</f>
        <v>#REF!</v>
      </c>
      <c r="L133" s="162" t="e">
        <f t="shared" si="64"/>
        <v>#REF!</v>
      </c>
      <c r="M133" s="188"/>
      <c r="N133" s="183" t="e">
        <f t="shared" si="55"/>
        <v>#REF!</v>
      </c>
    </row>
    <row r="134" spans="1:14" ht="25.5" customHeight="1">
      <c r="A134" s="162">
        <v>619004</v>
      </c>
      <c r="B134" s="164" t="s">
        <v>115</v>
      </c>
      <c r="C134" s="198">
        <v>7422</v>
      </c>
      <c r="D134" s="198">
        <v>9277</v>
      </c>
      <c r="E134" s="199">
        <f t="shared" si="62"/>
        <v>6197</v>
      </c>
      <c r="F134" s="199">
        <f t="shared" si="63"/>
        <v>7885</v>
      </c>
      <c r="G134" s="167">
        <f t="shared" si="65"/>
        <v>332</v>
      </c>
      <c r="H134" s="167">
        <f>9</f>
        <v>9</v>
      </c>
      <c r="I134" s="186">
        <f>H134+G134</f>
        <v>341</v>
      </c>
      <c r="J134" s="192">
        <v>188.8</v>
      </c>
      <c r="K134" s="187" t="e">
        <f>#REF!</f>
        <v>#REF!</v>
      </c>
      <c r="L134" s="162" t="e">
        <f t="shared" si="64"/>
        <v>#REF!</v>
      </c>
      <c r="M134" s="188"/>
      <c r="N134" s="183" t="e">
        <f t="shared" si="55"/>
        <v>#REF!</v>
      </c>
    </row>
    <row r="135" spans="1:14" s="140" customFormat="1" ht="25.5" customHeight="1">
      <c r="A135" s="165">
        <v>620</v>
      </c>
      <c r="B135" s="163" t="s">
        <v>116</v>
      </c>
      <c r="C135" s="156">
        <v>69362</v>
      </c>
      <c r="D135" s="156">
        <v>86702</v>
      </c>
      <c r="E135" s="166">
        <f>SUM(E136:E141)</f>
        <v>57917</v>
      </c>
      <c r="F135" s="166">
        <f aca="true" t="shared" si="67" ref="F135:N135">SUM(F136:F141)</f>
        <v>73696</v>
      </c>
      <c r="G135" s="166">
        <f t="shared" si="67"/>
        <v>3101</v>
      </c>
      <c r="H135" s="166">
        <f t="shared" si="67"/>
        <v>57</v>
      </c>
      <c r="I135" s="166">
        <f t="shared" si="67"/>
        <v>3158</v>
      </c>
      <c r="J135" s="166">
        <f t="shared" si="67"/>
        <v>1013.05</v>
      </c>
      <c r="K135" s="166" t="e">
        <f t="shared" si="67"/>
        <v>#REF!</v>
      </c>
      <c r="L135" s="166" t="e">
        <f t="shared" si="67"/>
        <v>#REF!</v>
      </c>
      <c r="M135" s="166">
        <f t="shared" si="67"/>
        <v>0</v>
      </c>
      <c r="N135" s="185" t="e">
        <f t="shared" si="67"/>
        <v>#REF!</v>
      </c>
    </row>
    <row r="136" spans="1:14" ht="25.5" customHeight="1">
      <c r="A136" s="162">
        <v>620001</v>
      </c>
      <c r="B136" s="164" t="s">
        <v>117</v>
      </c>
      <c r="C136" s="159">
        <v>7406</v>
      </c>
      <c r="D136" s="159">
        <v>9257</v>
      </c>
      <c r="E136" s="167">
        <f t="shared" si="62"/>
        <v>6184</v>
      </c>
      <c r="F136" s="167">
        <f t="shared" si="63"/>
        <v>7868</v>
      </c>
      <c r="G136" s="167">
        <f t="shared" si="65"/>
        <v>331</v>
      </c>
      <c r="H136" s="167">
        <v>12</v>
      </c>
      <c r="I136" s="186">
        <f aca="true" t="shared" si="68" ref="I136:I141">H136+G136</f>
        <v>343</v>
      </c>
      <c r="J136" s="189">
        <v>79.28</v>
      </c>
      <c r="K136" s="187" t="e">
        <f>#REF!</f>
        <v>#REF!</v>
      </c>
      <c r="L136" s="162" t="e">
        <f t="shared" si="64"/>
        <v>#REF!</v>
      </c>
      <c r="M136" s="188"/>
      <c r="N136" s="183" t="e">
        <f t="shared" si="55"/>
        <v>#REF!</v>
      </c>
    </row>
    <row r="137" spans="1:14" ht="25.5" customHeight="1">
      <c r="A137" s="162">
        <v>620002</v>
      </c>
      <c r="B137" s="164" t="s">
        <v>118</v>
      </c>
      <c r="C137" s="159">
        <v>11689</v>
      </c>
      <c r="D137" s="159">
        <v>14611</v>
      </c>
      <c r="E137" s="167">
        <f t="shared" si="62"/>
        <v>9760</v>
      </c>
      <c r="F137" s="167">
        <f t="shared" si="63"/>
        <v>12419</v>
      </c>
      <c r="G137" s="167">
        <f t="shared" si="65"/>
        <v>523</v>
      </c>
      <c r="H137" s="167">
        <f>9</f>
        <v>9</v>
      </c>
      <c r="I137" s="186">
        <f t="shared" si="68"/>
        <v>532</v>
      </c>
      <c r="J137" s="189">
        <v>113.28</v>
      </c>
      <c r="K137" s="187" t="e">
        <f>#REF!</f>
        <v>#REF!</v>
      </c>
      <c r="L137" s="162" t="e">
        <f t="shared" si="64"/>
        <v>#REF!</v>
      </c>
      <c r="M137" s="188"/>
      <c r="N137" s="183" t="e">
        <f t="shared" si="55"/>
        <v>#REF!</v>
      </c>
    </row>
    <row r="138" spans="1:14" ht="25.5" customHeight="1">
      <c r="A138" s="162">
        <v>620003</v>
      </c>
      <c r="B138" s="164" t="s">
        <v>119</v>
      </c>
      <c r="C138" s="159">
        <v>4110</v>
      </c>
      <c r="D138" s="159">
        <v>5138</v>
      </c>
      <c r="E138" s="167">
        <f t="shared" si="62"/>
        <v>3432</v>
      </c>
      <c r="F138" s="167">
        <f t="shared" si="63"/>
        <v>4367</v>
      </c>
      <c r="G138" s="167">
        <f t="shared" si="65"/>
        <v>184</v>
      </c>
      <c r="H138" s="167">
        <f>9</f>
        <v>9</v>
      </c>
      <c r="I138" s="186">
        <f t="shared" si="68"/>
        <v>193</v>
      </c>
      <c r="J138" s="189">
        <v>9.31</v>
      </c>
      <c r="K138" s="187" t="e">
        <f>#REF!</f>
        <v>#REF!</v>
      </c>
      <c r="L138" s="162" t="e">
        <f t="shared" si="64"/>
        <v>#REF!</v>
      </c>
      <c r="M138" s="188"/>
      <c r="N138" s="183" t="e">
        <f t="shared" si="55"/>
        <v>#REF!</v>
      </c>
    </row>
    <row r="139" spans="1:14" ht="25.5" customHeight="1">
      <c r="A139" s="162">
        <v>620004</v>
      </c>
      <c r="B139" s="164" t="s">
        <v>120</v>
      </c>
      <c r="C139" s="159">
        <v>29532</v>
      </c>
      <c r="D139" s="159">
        <v>36915</v>
      </c>
      <c r="E139" s="167">
        <f t="shared" si="62"/>
        <v>24659</v>
      </c>
      <c r="F139" s="167">
        <f t="shared" si="63"/>
        <v>31378</v>
      </c>
      <c r="G139" s="167">
        <f t="shared" si="65"/>
        <v>1320</v>
      </c>
      <c r="H139" s="167">
        <f>9</f>
        <v>9</v>
      </c>
      <c r="I139" s="186">
        <f t="shared" si="68"/>
        <v>1329</v>
      </c>
      <c r="J139" s="189">
        <v>655.37</v>
      </c>
      <c r="K139" s="187" t="e">
        <f>#REF!</f>
        <v>#REF!</v>
      </c>
      <c r="L139" s="162" t="e">
        <f t="shared" si="64"/>
        <v>#REF!</v>
      </c>
      <c r="M139" s="188"/>
      <c r="N139" s="183" t="e">
        <f t="shared" si="55"/>
        <v>#REF!</v>
      </c>
    </row>
    <row r="140" spans="1:14" ht="25.5" customHeight="1">
      <c r="A140" s="162">
        <v>620005</v>
      </c>
      <c r="B140" s="164" t="s">
        <v>121</v>
      </c>
      <c r="C140" s="159">
        <v>5303</v>
      </c>
      <c r="D140" s="159">
        <v>6629</v>
      </c>
      <c r="E140" s="167">
        <f t="shared" si="62"/>
        <v>4428</v>
      </c>
      <c r="F140" s="167">
        <f t="shared" si="63"/>
        <v>5635</v>
      </c>
      <c r="G140" s="167">
        <f t="shared" si="65"/>
        <v>237</v>
      </c>
      <c r="H140" s="167">
        <f>9</f>
        <v>9</v>
      </c>
      <c r="I140" s="186">
        <f t="shared" si="68"/>
        <v>246</v>
      </c>
      <c r="J140" s="189">
        <v>125.57</v>
      </c>
      <c r="K140" s="187" t="e">
        <f>#REF!</f>
        <v>#REF!</v>
      </c>
      <c r="L140" s="162" t="e">
        <f t="shared" si="64"/>
        <v>#REF!</v>
      </c>
      <c r="M140" s="188"/>
      <c r="N140" s="183" t="e">
        <f t="shared" si="55"/>
        <v>#REF!</v>
      </c>
    </row>
    <row r="141" spans="1:14" ht="25.5" customHeight="1">
      <c r="A141" s="162">
        <v>620006</v>
      </c>
      <c r="B141" s="164" t="s">
        <v>122</v>
      </c>
      <c r="C141" s="159">
        <v>11322</v>
      </c>
      <c r="D141" s="159">
        <v>14152</v>
      </c>
      <c r="E141" s="167">
        <f t="shared" si="62"/>
        <v>9454</v>
      </c>
      <c r="F141" s="167">
        <f t="shared" si="63"/>
        <v>12029</v>
      </c>
      <c r="G141" s="167">
        <f t="shared" si="65"/>
        <v>506</v>
      </c>
      <c r="H141" s="167">
        <f>9</f>
        <v>9</v>
      </c>
      <c r="I141" s="186">
        <f t="shared" si="68"/>
        <v>515</v>
      </c>
      <c r="J141" s="189">
        <v>30.24</v>
      </c>
      <c r="K141" s="187" t="e">
        <f>#REF!</f>
        <v>#REF!</v>
      </c>
      <c r="L141" s="162" t="e">
        <f t="shared" si="64"/>
        <v>#REF!</v>
      </c>
      <c r="M141" s="188"/>
      <c r="N141" s="183" t="e">
        <f t="shared" si="55"/>
        <v>#REF!</v>
      </c>
    </row>
    <row r="142" spans="1:14" s="140" customFormat="1" ht="25.5" customHeight="1">
      <c r="A142" s="165">
        <v>621</v>
      </c>
      <c r="B142" s="163" t="s">
        <v>123</v>
      </c>
      <c r="C142" s="156">
        <v>25687</v>
      </c>
      <c r="D142" s="156">
        <v>32108</v>
      </c>
      <c r="E142" s="166">
        <f>SUM(E143:E148)</f>
        <v>21449</v>
      </c>
      <c r="F142" s="166">
        <f aca="true" t="shared" si="69" ref="F142:N142">SUM(F143:F148)</f>
        <v>27291</v>
      </c>
      <c r="G142" s="166">
        <f t="shared" si="69"/>
        <v>1149</v>
      </c>
      <c r="H142" s="166">
        <f t="shared" si="69"/>
        <v>57</v>
      </c>
      <c r="I142" s="166">
        <f t="shared" si="69"/>
        <v>1206</v>
      </c>
      <c r="J142" s="166">
        <f t="shared" si="69"/>
        <v>729.6899999999999</v>
      </c>
      <c r="K142" s="166" t="e">
        <f t="shared" si="69"/>
        <v>#REF!</v>
      </c>
      <c r="L142" s="166" t="e">
        <f t="shared" si="69"/>
        <v>#REF!</v>
      </c>
      <c r="M142" s="166">
        <f t="shared" si="69"/>
        <v>0</v>
      </c>
      <c r="N142" s="185" t="e">
        <f t="shared" si="69"/>
        <v>#REF!</v>
      </c>
    </row>
    <row r="143" spans="1:14" ht="25.5" customHeight="1">
      <c r="A143" s="162">
        <v>621001</v>
      </c>
      <c r="B143" s="164" t="s">
        <v>124</v>
      </c>
      <c r="C143" s="159">
        <v>0</v>
      </c>
      <c r="D143" s="159">
        <v>0</v>
      </c>
      <c r="E143" s="167">
        <f t="shared" si="62"/>
        <v>0</v>
      </c>
      <c r="F143" s="167">
        <f t="shared" si="63"/>
        <v>0</v>
      </c>
      <c r="G143" s="167">
        <f t="shared" si="65"/>
        <v>0</v>
      </c>
      <c r="H143" s="167">
        <v>12</v>
      </c>
      <c r="I143" s="186">
        <f aca="true" t="shared" si="70" ref="I143:I148">H143+G143</f>
        <v>12</v>
      </c>
      <c r="J143" s="189">
        <v>0</v>
      </c>
      <c r="K143" s="187" t="e">
        <f>#REF!</f>
        <v>#REF!</v>
      </c>
      <c r="L143" s="162" t="e">
        <f t="shared" si="64"/>
        <v>#REF!</v>
      </c>
      <c r="M143" s="188"/>
      <c r="N143" s="183" t="e">
        <f t="shared" si="55"/>
        <v>#REF!</v>
      </c>
    </row>
    <row r="144" spans="1:14" ht="25.5" customHeight="1">
      <c r="A144" s="162">
        <v>621002</v>
      </c>
      <c r="B144" s="164" t="s">
        <v>125</v>
      </c>
      <c r="C144" s="159">
        <v>3516</v>
      </c>
      <c r="D144" s="159">
        <v>4395</v>
      </c>
      <c r="E144" s="167">
        <f t="shared" si="62"/>
        <v>2936</v>
      </c>
      <c r="F144" s="167">
        <f t="shared" si="63"/>
        <v>3736</v>
      </c>
      <c r="G144" s="167">
        <f t="shared" si="65"/>
        <v>157</v>
      </c>
      <c r="H144" s="167">
        <f>9</f>
        <v>9</v>
      </c>
      <c r="I144" s="186">
        <f t="shared" si="70"/>
        <v>166</v>
      </c>
      <c r="J144" s="189">
        <v>110.23</v>
      </c>
      <c r="K144" s="187" t="e">
        <f>#REF!</f>
        <v>#REF!</v>
      </c>
      <c r="L144" s="162" t="e">
        <f t="shared" si="64"/>
        <v>#REF!</v>
      </c>
      <c r="M144" s="188"/>
      <c r="N144" s="191" t="e">
        <f t="shared" si="55"/>
        <v>#REF!</v>
      </c>
    </row>
    <row r="145" spans="1:14" ht="25.5" customHeight="1">
      <c r="A145" s="162">
        <v>621003</v>
      </c>
      <c r="B145" s="164" t="s">
        <v>126</v>
      </c>
      <c r="C145" s="159">
        <v>9300</v>
      </c>
      <c r="D145" s="159">
        <v>11625</v>
      </c>
      <c r="E145" s="167">
        <f t="shared" si="62"/>
        <v>7766</v>
      </c>
      <c r="F145" s="167">
        <f t="shared" si="63"/>
        <v>9881</v>
      </c>
      <c r="G145" s="167">
        <f t="shared" si="65"/>
        <v>416</v>
      </c>
      <c r="H145" s="167">
        <f>9</f>
        <v>9</v>
      </c>
      <c r="I145" s="186">
        <f t="shared" si="70"/>
        <v>425</v>
      </c>
      <c r="J145" s="192">
        <v>332.74</v>
      </c>
      <c r="K145" s="187" t="e">
        <f>#REF!</f>
        <v>#REF!</v>
      </c>
      <c r="L145" s="162" t="e">
        <f t="shared" si="64"/>
        <v>#REF!</v>
      </c>
      <c r="M145" s="188"/>
      <c r="N145" s="183" t="e">
        <f t="shared" si="55"/>
        <v>#REF!</v>
      </c>
    </row>
    <row r="146" spans="1:14" ht="25.5" customHeight="1">
      <c r="A146" s="162">
        <v>621004</v>
      </c>
      <c r="B146" s="164" t="s">
        <v>127</v>
      </c>
      <c r="C146" s="200">
        <v>4174</v>
      </c>
      <c r="D146" s="200">
        <v>5217</v>
      </c>
      <c r="E146" s="167">
        <f t="shared" si="62"/>
        <v>3485</v>
      </c>
      <c r="F146" s="167">
        <f t="shared" si="63"/>
        <v>4434</v>
      </c>
      <c r="G146" s="167">
        <f t="shared" si="65"/>
        <v>187</v>
      </c>
      <c r="H146" s="167">
        <f>9</f>
        <v>9</v>
      </c>
      <c r="I146" s="186">
        <f t="shared" si="70"/>
        <v>196</v>
      </c>
      <c r="J146" s="192">
        <v>115.04</v>
      </c>
      <c r="K146" s="187" t="e">
        <f>#REF!</f>
        <v>#REF!</v>
      </c>
      <c r="L146" s="162" t="e">
        <f t="shared" si="64"/>
        <v>#REF!</v>
      </c>
      <c r="M146" s="188"/>
      <c r="N146" s="183" t="e">
        <f t="shared" si="55"/>
        <v>#REF!</v>
      </c>
    </row>
    <row r="147" spans="1:14" ht="25.5" customHeight="1">
      <c r="A147" s="162">
        <v>621005</v>
      </c>
      <c r="B147" s="164" t="s">
        <v>128</v>
      </c>
      <c r="C147" s="200">
        <v>5439</v>
      </c>
      <c r="D147" s="200">
        <v>6799</v>
      </c>
      <c r="E147" s="167">
        <f t="shared" si="62"/>
        <v>4542</v>
      </c>
      <c r="F147" s="167">
        <f t="shared" si="63"/>
        <v>5779</v>
      </c>
      <c r="G147" s="167">
        <f t="shared" si="65"/>
        <v>243</v>
      </c>
      <c r="H147" s="167">
        <f>9</f>
        <v>9</v>
      </c>
      <c r="I147" s="186">
        <f t="shared" si="70"/>
        <v>252</v>
      </c>
      <c r="J147" s="192">
        <v>95.28</v>
      </c>
      <c r="K147" s="187" t="e">
        <f>#REF!</f>
        <v>#REF!</v>
      </c>
      <c r="L147" s="162" t="e">
        <f t="shared" si="64"/>
        <v>#REF!</v>
      </c>
      <c r="M147" s="188"/>
      <c r="N147" s="183" t="e">
        <f t="shared" si="55"/>
        <v>#REF!</v>
      </c>
    </row>
    <row r="148" spans="1:14" ht="25.5" customHeight="1">
      <c r="A148" s="162">
        <v>621006</v>
      </c>
      <c r="B148" s="164" t="s">
        <v>129</v>
      </c>
      <c r="C148" s="200">
        <v>3258</v>
      </c>
      <c r="D148" s="200">
        <v>4072</v>
      </c>
      <c r="E148" s="167">
        <f t="shared" si="62"/>
        <v>2720</v>
      </c>
      <c r="F148" s="167">
        <f t="shared" si="63"/>
        <v>3461</v>
      </c>
      <c r="G148" s="167">
        <f t="shared" si="65"/>
        <v>146</v>
      </c>
      <c r="H148" s="167">
        <f>9</f>
        <v>9</v>
      </c>
      <c r="I148" s="186">
        <f t="shared" si="70"/>
        <v>155</v>
      </c>
      <c r="J148" s="192">
        <v>76.4</v>
      </c>
      <c r="K148" s="187" t="e">
        <f>#REF!</f>
        <v>#REF!</v>
      </c>
      <c r="L148" s="162" t="e">
        <f t="shared" si="64"/>
        <v>#REF!</v>
      </c>
      <c r="M148" s="188"/>
      <c r="N148" s="183" t="e">
        <f t="shared" si="55"/>
        <v>#REF!</v>
      </c>
    </row>
    <row r="149" spans="1:14" ht="105" customHeight="1">
      <c r="A149" s="201" t="s">
        <v>158</v>
      </c>
      <c r="B149" s="202"/>
      <c r="C149" s="202"/>
      <c r="D149" s="202"/>
      <c r="E149" s="203"/>
      <c r="F149" s="203"/>
      <c r="G149" s="202"/>
      <c r="H149" s="202"/>
      <c r="I149" s="205"/>
      <c r="J149" s="202"/>
      <c r="K149" s="206"/>
      <c r="L149" s="202"/>
      <c r="M149" s="202"/>
      <c r="N149" s="205"/>
    </row>
    <row r="150" ht="12" customHeight="1">
      <c r="A150" s="204"/>
    </row>
    <row r="151" spans="7:12" ht="12" customHeight="1">
      <c r="G151" s="31"/>
      <c r="K151" s="207"/>
      <c r="L151" s="31"/>
    </row>
    <row r="152" spans="7:12" ht="12" customHeight="1">
      <c r="G152" s="31"/>
      <c r="K152" s="207"/>
      <c r="L152" s="31"/>
    </row>
  </sheetData>
  <sheetProtection/>
  <mergeCells count="15">
    <mergeCell ref="A2:N2"/>
    <mergeCell ref="C5:I5"/>
    <mergeCell ref="J5:L5"/>
    <mergeCell ref="C6:G6"/>
    <mergeCell ref="A149:N149"/>
    <mergeCell ref="B151:M151"/>
    <mergeCell ref="B152:M152"/>
    <mergeCell ref="A5:A7"/>
    <mergeCell ref="B5:B7"/>
    <mergeCell ref="I6:I7"/>
    <mergeCell ref="J6:J7"/>
    <mergeCell ref="K6:K7"/>
    <mergeCell ref="L6:L7"/>
    <mergeCell ref="M5:M7"/>
    <mergeCell ref="N5:N7"/>
  </mergeCells>
  <printOptions horizontalCentered="1"/>
  <pageMargins left="0.39305555555555555" right="0.39305555555555555" top="0.5902777777777778" bottom="0.7868055555555555" header="0.2986111111111111" footer="0.2986111111111111"/>
  <pageSetup horizontalDpi="600" verticalDpi="600" orientation="landscape" paperSize="9" scale="6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62"/>
  <sheetViews>
    <sheetView zoomScaleSheetLayoutView="100" workbookViewId="0" topLeftCell="B1">
      <selection activeCell="Q24" sqref="Q24"/>
    </sheetView>
  </sheetViews>
  <sheetFormatPr defaultColWidth="8.625" defaultRowHeight="15" customHeight="1"/>
  <cols>
    <col min="1" max="1" width="7.875" style="102" hidden="1" customWidth="1"/>
    <col min="2" max="2" width="14.00390625" style="103" customWidth="1"/>
    <col min="3" max="3" width="8.375" style="103" customWidth="1"/>
    <col min="4" max="4" width="7.875" style="103" customWidth="1"/>
    <col min="5" max="5" width="8.375" style="103" customWidth="1"/>
    <col min="6" max="6" width="8.00390625" style="104" customWidth="1"/>
    <col min="7" max="7" width="11.375" style="104" customWidth="1"/>
    <col min="8" max="8" width="8.375" style="105" customWidth="1"/>
    <col min="9" max="10" width="9.125" style="103" customWidth="1"/>
    <col min="11" max="11" width="8.125" style="103" customWidth="1"/>
    <col min="12" max="14" width="10.50390625" style="95" customWidth="1"/>
    <col min="15" max="32" width="9.00390625" style="95" bestFit="1" customWidth="1"/>
    <col min="33" max="192" width="8.625" style="95" customWidth="1"/>
    <col min="193" max="216" width="9.00390625" style="95" bestFit="1" customWidth="1"/>
    <col min="217" max="217" width="12.875" style="95" bestFit="1" customWidth="1"/>
    <col min="218" max="219" width="9.00390625" style="95" bestFit="1" customWidth="1"/>
    <col min="220" max="224" width="9.00390625" style="102" bestFit="1" customWidth="1"/>
    <col min="225" max="16384" width="8.625" style="102" customWidth="1"/>
  </cols>
  <sheetData>
    <row r="1" ht="15" customHeight="1">
      <c r="B1" s="106" t="s">
        <v>159</v>
      </c>
    </row>
    <row r="2" spans="1:231" s="95" customFormat="1" ht="24" customHeight="1">
      <c r="A2" s="107" t="s">
        <v>160</v>
      </c>
      <c r="B2" s="107"/>
      <c r="C2" s="107"/>
      <c r="D2" s="107"/>
      <c r="E2" s="107"/>
      <c r="F2" s="107"/>
      <c r="G2" s="107"/>
      <c r="H2" s="105"/>
      <c r="I2" s="107"/>
      <c r="J2" s="107"/>
      <c r="K2" s="107"/>
      <c r="L2" s="107"/>
      <c r="M2" s="107"/>
      <c r="N2" s="107"/>
      <c r="HL2" s="102"/>
      <c r="HM2" s="102"/>
      <c r="HN2" s="102"/>
      <c r="HO2" s="102"/>
      <c r="HP2" s="102"/>
      <c r="HQ2" s="102"/>
      <c r="HR2" s="102"/>
      <c r="HS2" s="102"/>
      <c r="HT2" s="102"/>
      <c r="HU2" s="102"/>
      <c r="HV2" s="102"/>
      <c r="HW2" s="102"/>
    </row>
    <row r="3" spans="1:231" s="95" customFormat="1" ht="24" customHeight="1">
      <c r="A3" s="107"/>
      <c r="B3" s="107"/>
      <c r="C3" s="107"/>
      <c r="D3" s="107"/>
      <c r="E3" s="107"/>
      <c r="F3" s="107"/>
      <c r="G3" s="107"/>
      <c r="H3" s="105"/>
      <c r="I3" s="107"/>
      <c r="J3" s="107"/>
      <c r="K3" s="107"/>
      <c r="L3" s="107"/>
      <c r="M3" s="107"/>
      <c r="N3" s="107"/>
      <c r="HL3" s="102"/>
      <c r="HM3" s="102"/>
      <c r="HN3" s="102"/>
      <c r="HO3" s="102"/>
      <c r="HP3" s="102"/>
      <c r="HQ3" s="102"/>
      <c r="HR3" s="102"/>
      <c r="HS3" s="102"/>
      <c r="HT3" s="102"/>
      <c r="HU3" s="102"/>
      <c r="HV3" s="102"/>
      <c r="HW3" s="102"/>
    </row>
    <row r="4" spans="1:219" s="96" customFormat="1" ht="36" customHeight="1">
      <c r="A4" s="108" t="s">
        <v>3</v>
      </c>
      <c r="B4" s="109" t="s">
        <v>4</v>
      </c>
      <c r="C4" s="109" t="s">
        <v>161</v>
      </c>
      <c r="D4" s="109"/>
      <c r="E4" s="109"/>
      <c r="F4" s="109" t="s">
        <v>162</v>
      </c>
      <c r="G4" s="110" t="s">
        <v>163</v>
      </c>
      <c r="H4" s="111" t="s">
        <v>164</v>
      </c>
      <c r="I4" s="109" t="s">
        <v>165</v>
      </c>
      <c r="J4" s="109"/>
      <c r="K4" s="109"/>
      <c r="L4" s="109" t="s">
        <v>166</v>
      </c>
      <c r="M4" s="109"/>
      <c r="N4" s="109"/>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row>
    <row r="5" spans="1:219" s="96" customFormat="1" ht="27" customHeight="1">
      <c r="A5" s="108"/>
      <c r="B5" s="109"/>
      <c r="C5" s="109" t="s">
        <v>167</v>
      </c>
      <c r="D5" s="109" t="s">
        <v>168</v>
      </c>
      <c r="E5" s="109" t="s">
        <v>169</v>
      </c>
      <c r="F5" s="109"/>
      <c r="G5" s="112"/>
      <c r="H5" s="111"/>
      <c r="I5" s="109" t="s">
        <v>170</v>
      </c>
      <c r="J5" s="109" t="s">
        <v>171</v>
      </c>
      <c r="K5" s="109" t="s">
        <v>172</v>
      </c>
      <c r="L5" s="109" t="s">
        <v>170</v>
      </c>
      <c r="M5" s="109" t="s">
        <v>171</v>
      </c>
      <c r="N5" s="109" t="s">
        <v>172</v>
      </c>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row>
    <row r="6" spans="1:14" s="97" customFormat="1" ht="33.75" customHeight="1">
      <c r="A6" s="113"/>
      <c r="B6" s="113" t="s">
        <v>147</v>
      </c>
      <c r="C6" s="113" t="s">
        <v>148</v>
      </c>
      <c r="D6" s="113" t="s">
        <v>149</v>
      </c>
      <c r="E6" s="113" t="s">
        <v>173</v>
      </c>
      <c r="F6" s="114" t="s">
        <v>151</v>
      </c>
      <c r="G6" s="114" t="s">
        <v>174</v>
      </c>
      <c r="H6" s="115" t="s">
        <v>153</v>
      </c>
      <c r="I6" s="114" t="s">
        <v>175</v>
      </c>
      <c r="J6" s="114" t="s">
        <v>176</v>
      </c>
      <c r="K6" s="114" t="s">
        <v>177</v>
      </c>
      <c r="L6" s="114" t="s">
        <v>178</v>
      </c>
      <c r="M6" s="114" t="s">
        <v>179</v>
      </c>
      <c r="N6" s="114" t="s">
        <v>180</v>
      </c>
    </row>
    <row r="7" spans="1:219" s="98" customFormat="1" ht="29.25" customHeight="1">
      <c r="A7" s="108"/>
      <c r="B7" s="109" t="s">
        <v>181</v>
      </c>
      <c r="C7" s="116">
        <f>C10+C18</f>
        <v>1534289</v>
      </c>
      <c r="D7" s="116">
        <f>D10+D18</f>
        <v>1323200</v>
      </c>
      <c r="E7" s="116">
        <f>E10+E18</f>
        <v>1285171</v>
      </c>
      <c r="F7" s="117">
        <f>(E7/C7)^(1/2)-1</f>
        <v>-0.08477711120851683</v>
      </c>
      <c r="G7" s="116">
        <f>G10+G18</f>
        <v>0</v>
      </c>
      <c r="H7" s="118">
        <v>0.8</v>
      </c>
      <c r="I7" s="116">
        <f aca="true" t="shared" si="0" ref="I7:N7">I10+I18</f>
        <v>1093361</v>
      </c>
      <c r="J7" s="116">
        <f t="shared" si="0"/>
        <v>1031723</v>
      </c>
      <c r="K7" s="116">
        <f t="shared" si="0"/>
        <v>983267</v>
      </c>
      <c r="L7" s="116">
        <f t="shared" si="0"/>
        <v>873518</v>
      </c>
      <c r="M7" s="116">
        <f t="shared" si="0"/>
        <v>824882</v>
      </c>
      <c r="N7" s="116">
        <f t="shared" si="0"/>
        <v>786459</v>
      </c>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row>
    <row r="8" spans="1:256" s="99" customFormat="1" ht="16.5" customHeight="1">
      <c r="A8" s="79"/>
      <c r="B8" s="119" t="s">
        <v>182</v>
      </c>
      <c r="C8" s="86"/>
      <c r="D8" s="86"/>
      <c r="E8" s="86"/>
      <c r="F8" s="86"/>
      <c r="G8" s="86"/>
      <c r="H8" s="86"/>
      <c r="I8" s="86"/>
      <c r="J8" s="86"/>
      <c r="K8" s="86"/>
      <c r="L8" s="86"/>
      <c r="M8" s="86"/>
      <c r="N8" s="86"/>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row>
    <row r="9" spans="1:256" s="52" customFormat="1" ht="16.5" customHeight="1">
      <c r="A9" s="92">
        <v>174007</v>
      </c>
      <c r="B9" s="80" t="s">
        <v>8</v>
      </c>
      <c r="C9" s="80"/>
      <c r="D9" s="80"/>
      <c r="E9" s="80"/>
      <c r="F9" s="120"/>
      <c r="G9" s="120"/>
      <c r="H9" s="120"/>
      <c r="I9" s="125"/>
      <c r="J9" s="125"/>
      <c r="K9" s="125"/>
      <c r="L9" s="125"/>
      <c r="M9" s="125"/>
      <c r="N9" s="125"/>
      <c r="O9" s="126"/>
      <c r="P9" s="127"/>
      <c r="Q9" s="130"/>
      <c r="R9" s="127"/>
      <c r="S9" s="127"/>
      <c r="T9" s="130"/>
      <c r="U9" s="127"/>
      <c r="V9" s="127"/>
      <c r="W9" s="130"/>
      <c r="X9" s="127"/>
      <c r="Y9" s="127"/>
      <c r="Z9" s="130"/>
      <c r="AA9" s="127"/>
      <c r="AB9" s="130"/>
      <c r="AC9" s="127"/>
      <c r="AD9" s="130"/>
      <c r="AE9" s="131"/>
      <c r="AF9" s="131"/>
      <c r="AG9" s="131"/>
      <c r="AH9" s="131"/>
      <c r="AJ9" s="132"/>
      <c r="AK9" s="132"/>
      <c r="AL9" s="133"/>
      <c r="AM9" s="133"/>
      <c r="AN9" s="133"/>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34"/>
      <c r="HM9" s="134"/>
      <c r="HN9" s="134"/>
      <c r="HO9" s="134"/>
      <c r="HP9" s="134"/>
      <c r="HQ9" s="134"/>
      <c r="HR9" s="134"/>
      <c r="HS9" s="134"/>
      <c r="HT9" s="134"/>
      <c r="HU9" s="134"/>
      <c r="HV9" s="134"/>
      <c r="HW9" s="134"/>
      <c r="HX9" s="134"/>
      <c r="HY9" s="137"/>
      <c r="HZ9" s="137"/>
      <c r="IA9" s="137"/>
      <c r="IB9" s="137"/>
      <c r="IC9" s="137"/>
      <c r="ID9" s="137"/>
      <c r="IE9" s="137"/>
      <c r="IF9" s="137"/>
      <c r="IG9" s="137"/>
      <c r="IH9" s="137"/>
      <c r="II9" s="137"/>
      <c r="IJ9" s="137"/>
      <c r="IK9" s="134"/>
      <c r="IL9" s="134"/>
      <c r="IM9" s="134"/>
      <c r="IN9" s="134"/>
      <c r="IO9" s="134"/>
      <c r="IP9" s="134"/>
      <c r="IQ9" s="134"/>
      <c r="IR9" s="134"/>
      <c r="IS9" s="134"/>
      <c r="IT9" s="134"/>
      <c r="IU9" s="134"/>
      <c r="IV9" s="134"/>
    </row>
    <row r="10" spans="1:256" s="100" customFormat="1" ht="12.75" customHeight="1">
      <c r="A10" s="121"/>
      <c r="B10" s="113" t="s">
        <v>183</v>
      </c>
      <c r="C10" s="113">
        <f>SUM(C11:C17)</f>
        <v>561913</v>
      </c>
      <c r="D10" s="113">
        <f>SUM(D11:D17)</f>
        <v>495910</v>
      </c>
      <c r="E10" s="113">
        <f>SUM(E11:E17)</f>
        <v>498473</v>
      </c>
      <c r="F10" s="117">
        <f>(E10/C10)^(1/2)-1</f>
        <v>-0.05814015888023916</v>
      </c>
      <c r="G10" s="113"/>
      <c r="H10" s="122">
        <v>0.8</v>
      </c>
      <c r="I10" s="113">
        <f aca="true" t="shared" si="1" ref="I10:N10">SUM(I11:I17)</f>
        <v>455710</v>
      </c>
      <c r="J10" s="113">
        <f t="shared" si="1"/>
        <v>441936</v>
      </c>
      <c r="K10" s="113">
        <f t="shared" si="1"/>
        <v>433330</v>
      </c>
      <c r="L10" s="113">
        <f t="shared" si="1"/>
        <v>364568</v>
      </c>
      <c r="M10" s="113">
        <f t="shared" si="1"/>
        <v>353549</v>
      </c>
      <c r="N10" s="113">
        <f t="shared" si="1"/>
        <v>346664</v>
      </c>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31" s="95" customFormat="1" ht="16.5" customHeight="1">
      <c r="A11" s="121"/>
      <c r="B11" s="80" t="s">
        <v>184</v>
      </c>
      <c r="C11" s="113">
        <v>183614</v>
      </c>
      <c r="D11" s="113">
        <v>150833</v>
      </c>
      <c r="E11" s="113">
        <v>156386</v>
      </c>
      <c r="F11" s="117">
        <f>(E11/C11)^(1/2)-1</f>
        <v>-0.07711828825590594</v>
      </c>
      <c r="G11" s="113"/>
      <c r="H11" s="122">
        <v>0.8</v>
      </c>
      <c r="I11" s="113">
        <f aca="true" t="shared" si="2" ref="I11:I17">ROUND(E11*(1+$F11)^2,0)</f>
        <v>133196</v>
      </c>
      <c r="J11" s="113">
        <f aca="true" t="shared" si="3" ref="J11:K17">ROUND(I11*(1+$F11),0)</f>
        <v>122924</v>
      </c>
      <c r="K11" s="113">
        <f t="shared" si="3"/>
        <v>113444</v>
      </c>
      <c r="L11" s="128">
        <f aca="true" t="shared" si="4" ref="L11:N17">ROUND(I11*$H11,0)</f>
        <v>106557</v>
      </c>
      <c r="M11" s="128">
        <f t="shared" si="4"/>
        <v>98339</v>
      </c>
      <c r="N11" s="128">
        <f t="shared" si="4"/>
        <v>90755</v>
      </c>
      <c r="HL11" s="136"/>
      <c r="HM11" s="136"/>
      <c r="HN11" s="136"/>
      <c r="HO11" s="136"/>
      <c r="HP11" s="136"/>
      <c r="HQ11" s="136"/>
      <c r="HR11" s="136"/>
      <c r="HS11" s="136"/>
      <c r="HT11" s="136"/>
      <c r="HU11" s="136"/>
      <c r="HV11" s="136"/>
      <c r="HW11" s="136"/>
    </row>
    <row r="12" spans="1:231" s="95" customFormat="1" ht="16.5" customHeight="1">
      <c r="A12" s="121"/>
      <c r="B12" s="80" t="s">
        <v>185</v>
      </c>
      <c r="C12" s="113">
        <v>131837</v>
      </c>
      <c r="D12" s="113">
        <v>114035</v>
      </c>
      <c r="E12" s="113">
        <v>121719</v>
      </c>
      <c r="F12" s="117">
        <f aca="true" t="shared" si="5" ref="F12:F18">(E12/C12)^(1/2)-1</f>
        <v>-0.03913907623709356</v>
      </c>
      <c r="G12" s="113"/>
      <c r="H12" s="122">
        <v>0.8</v>
      </c>
      <c r="I12" s="113">
        <f t="shared" si="2"/>
        <v>112378</v>
      </c>
      <c r="J12" s="113">
        <f t="shared" si="3"/>
        <v>107980</v>
      </c>
      <c r="K12" s="113">
        <f t="shared" si="3"/>
        <v>103754</v>
      </c>
      <c r="L12" s="128">
        <f t="shared" si="4"/>
        <v>89902</v>
      </c>
      <c r="M12" s="128">
        <f t="shared" si="4"/>
        <v>86384</v>
      </c>
      <c r="N12" s="128">
        <f t="shared" si="4"/>
        <v>83003</v>
      </c>
      <c r="HL12" s="136"/>
      <c r="HM12" s="136"/>
      <c r="HN12" s="136"/>
      <c r="HO12" s="136"/>
      <c r="HP12" s="136"/>
      <c r="HQ12" s="136"/>
      <c r="HR12" s="136"/>
      <c r="HS12" s="136"/>
      <c r="HT12" s="136"/>
      <c r="HU12" s="136"/>
      <c r="HV12" s="136"/>
      <c r="HW12" s="136"/>
    </row>
    <row r="13" spans="1:231" s="95" customFormat="1" ht="16.5" customHeight="1">
      <c r="A13" s="121"/>
      <c r="B13" s="80" t="s">
        <v>186</v>
      </c>
      <c r="C13" s="113">
        <v>27178</v>
      </c>
      <c r="D13" s="113">
        <v>20527</v>
      </c>
      <c r="E13" s="113">
        <v>20564</v>
      </c>
      <c r="F13" s="117">
        <f t="shared" si="5"/>
        <v>-0.1301486327347242</v>
      </c>
      <c r="G13" s="113"/>
      <c r="H13" s="122">
        <v>0.8</v>
      </c>
      <c r="I13" s="113">
        <f t="shared" si="2"/>
        <v>15560</v>
      </c>
      <c r="J13" s="113">
        <f t="shared" si="3"/>
        <v>13535</v>
      </c>
      <c r="K13" s="113">
        <f t="shared" si="3"/>
        <v>11773</v>
      </c>
      <c r="L13" s="128">
        <f t="shared" si="4"/>
        <v>12448</v>
      </c>
      <c r="M13" s="128">
        <f t="shared" si="4"/>
        <v>10828</v>
      </c>
      <c r="N13" s="128">
        <f t="shared" si="4"/>
        <v>9418</v>
      </c>
      <c r="HL13" s="136"/>
      <c r="HM13" s="136"/>
      <c r="HN13" s="136"/>
      <c r="HO13" s="136"/>
      <c r="HP13" s="136"/>
      <c r="HQ13" s="136"/>
      <c r="HR13" s="136"/>
      <c r="HS13" s="136"/>
      <c r="HT13" s="136"/>
      <c r="HU13" s="136"/>
      <c r="HV13" s="136"/>
      <c r="HW13" s="136"/>
    </row>
    <row r="14" spans="1:231" s="95" customFormat="1" ht="16.5" customHeight="1">
      <c r="A14" s="121"/>
      <c r="B14" s="80" t="s">
        <v>187</v>
      </c>
      <c r="C14" s="113">
        <v>98215</v>
      </c>
      <c r="D14" s="113">
        <v>83269</v>
      </c>
      <c r="E14" s="113">
        <v>78869</v>
      </c>
      <c r="F14" s="117">
        <f t="shared" si="5"/>
        <v>-0.10388394835968229</v>
      </c>
      <c r="G14" s="113"/>
      <c r="H14" s="122">
        <v>0.8</v>
      </c>
      <c r="I14" s="113">
        <f t="shared" si="2"/>
        <v>63334</v>
      </c>
      <c r="J14" s="113">
        <f t="shared" si="3"/>
        <v>56755</v>
      </c>
      <c r="K14" s="113">
        <f t="shared" si="3"/>
        <v>50859</v>
      </c>
      <c r="L14" s="128">
        <f t="shared" si="4"/>
        <v>50667</v>
      </c>
      <c r="M14" s="128">
        <f t="shared" si="4"/>
        <v>45404</v>
      </c>
      <c r="N14" s="128">
        <f t="shared" si="4"/>
        <v>40687</v>
      </c>
      <c r="HL14" s="136"/>
      <c r="HM14" s="136"/>
      <c r="HN14" s="136"/>
      <c r="HO14" s="136"/>
      <c r="HP14" s="136"/>
      <c r="HQ14" s="136"/>
      <c r="HR14" s="136"/>
      <c r="HS14" s="136"/>
      <c r="HT14" s="136"/>
      <c r="HU14" s="136"/>
      <c r="HV14" s="136"/>
      <c r="HW14" s="136"/>
    </row>
    <row r="15" spans="1:231" s="95" customFormat="1" ht="16.5" customHeight="1">
      <c r="A15" s="121"/>
      <c r="B15" s="80" t="s">
        <v>188</v>
      </c>
      <c r="C15" s="113">
        <v>45716</v>
      </c>
      <c r="D15" s="113">
        <v>64749</v>
      </c>
      <c r="E15" s="113">
        <v>62897</v>
      </c>
      <c r="F15" s="117">
        <f t="shared" si="5"/>
        <v>0.1729536571149921</v>
      </c>
      <c r="G15" s="113"/>
      <c r="H15" s="122">
        <v>0.8</v>
      </c>
      <c r="I15" s="113">
        <f t="shared" si="2"/>
        <v>86535</v>
      </c>
      <c r="J15" s="113">
        <f t="shared" si="3"/>
        <v>101502</v>
      </c>
      <c r="K15" s="113">
        <f t="shared" si="3"/>
        <v>119057</v>
      </c>
      <c r="L15" s="128">
        <f t="shared" si="4"/>
        <v>69228</v>
      </c>
      <c r="M15" s="128">
        <f t="shared" si="4"/>
        <v>81202</v>
      </c>
      <c r="N15" s="128">
        <f t="shared" si="4"/>
        <v>95246</v>
      </c>
      <c r="HL15" s="136"/>
      <c r="HM15" s="136"/>
      <c r="HN15" s="136"/>
      <c r="HO15" s="136"/>
      <c r="HP15" s="136"/>
      <c r="HQ15" s="136"/>
      <c r="HR15" s="136"/>
      <c r="HS15" s="136"/>
      <c r="HT15" s="136"/>
      <c r="HU15" s="136"/>
      <c r="HV15" s="136"/>
      <c r="HW15" s="136"/>
    </row>
    <row r="16" spans="1:231" s="95" customFormat="1" ht="16.5" customHeight="1">
      <c r="A16" s="121"/>
      <c r="B16" s="80" t="s">
        <v>189</v>
      </c>
      <c r="C16" s="113">
        <v>43727</v>
      </c>
      <c r="D16" s="113">
        <v>35753</v>
      </c>
      <c r="E16" s="113">
        <v>34006</v>
      </c>
      <c r="F16" s="117">
        <f t="shared" si="5"/>
        <v>-0.11813331952377826</v>
      </c>
      <c r="G16" s="113"/>
      <c r="H16" s="122">
        <v>0.8</v>
      </c>
      <c r="I16" s="113">
        <f t="shared" si="2"/>
        <v>26446</v>
      </c>
      <c r="J16" s="113">
        <f t="shared" si="3"/>
        <v>23322</v>
      </c>
      <c r="K16" s="113">
        <f t="shared" si="3"/>
        <v>20567</v>
      </c>
      <c r="L16" s="128">
        <f t="shared" si="4"/>
        <v>21157</v>
      </c>
      <c r="M16" s="128">
        <f t="shared" si="4"/>
        <v>18658</v>
      </c>
      <c r="N16" s="128">
        <f t="shared" si="4"/>
        <v>16454</v>
      </c>
      <c r="HL16" s="136"/>
      <c r="HM16" s="136"/>
      <c r="HN16" s="136"/>
      <c r="HO16" s="136"/>
      <c r="HP16" s="136"/>
      <c r="HQ16" s="136"/>
      <c r="HR16" s="136"/>
      <c r="HS16" s="136"/>
      <c r="HT16" s="136"/>
      <c r="HU16" s="136"/>
      <c r="HV16" s="136"/>
      <c r="HW16" s="136"/>
    </row>
    <row r="17" spans="1:231" s="95" customFormat="1" ht="27.75" customHeight="1">
      <c r="A17" s="121"/>
      <c r="B17" s="80" t="s">
        <v>190</v>
      </c>
      <c r="C17" s="113">
        <v>31626</v>
      </c>
      <c r="D17" s="113">
        <v>26744</v>
      </c>
      <c r="E17" s="113">
        <v>24032</v>
      </c>
      <c r="F17" s="117">
        <f t="shared" si="5"/>
        <v>-0.12828840177572487</v>
      </c>
      <c r="G17" s="113"/>
      <c r="H17" s="122">
        <v>0.8</v>
      </c>
      <c r="I17" s="113">
        <f t="shared" si="2"/>
        <v>18261</v>
      </c>
      <c r="J17" s="113">
        <f t="shared" si="3"/>
        <v>15918</v>
      </c>
      <c r="K17" s="113">
        <f t="shared" si="3"/>
        <v>13876</v>
      </c>
      <c r="L17" s="128">
        <f t="shared" si="4"/>
        <v>14609</v>
      </c>
      <c r="M17" s="128">
        <f t="shared" si="4"/>
        <v>12734</v>
      </c>
      <c r="N17" s="128">
        <f t="shared" si="4"/>
        <v>11101</v>
      </c>
      <c r="HL17" s="136"/>
      <c r="HM17" s="136"/>
      <c r="HN17" s="136"/>
      <c r="HO17" s="136"/>
      <c r="HP17" s="136"/>
      <c r="HQ17" s="136"/>
      <c r="HR17" s="136"/>
      <c r="HS17" s="136"/>
      <c r="HT17" s="136"/>
      <c r="HU17" s="136"/>
      <c r="HV17" s="136"/>
      <c r="HW17" s="136"/>
    </row>
    <row r="18" spans="1:219" s="98" customFormat="1" ht="23.25" customHeight="1">
      <c r="A18" s="108"/>
      <c r="B18" s="109" t="s">
        <v>191</v>
      </c>
      <c r="C18" s="109">
        <f>SUM(C19:C33)</f>
        <v>972376</v>
      </c>
      <c r="D18" s="109">
        <f aca="true" t="shared" si="6" ref="D18:N18">SUM(D19:D33)</f>
        <v>827290</v>
      </c>
      <c r="E18" s="109">
        <f t="shared" si="6"/>
        <v>786698</v>
      </c>
      <c r="F18" s="123">
        <f t="shared" si="5"/>
        <v>-0.1005295349062777</v>
      </c>
      <c r="G18" s="109"/>
      <c r="H18" s="118">
        <v>0.8</v>
      </c>
      <c r="I18" s="109">
        <f t="shared" si="6"/>
        <v>637651</v>
      </c>
      <c r="J18" s="109">
        <f t="shared" si="6"/>
        <v>589787</v>
      </c>
      <c r="K18" s="109">
        <f t="shared" si="6"/>
        <v>549937</v>
      </c>
      <c r="L18" s="109">
        <f t="shared" si="6"/>
        <v>508950</v>
      </c>
      <c r="M18" s="109">
        <f t="shared" si="6"/>
        <v>471333</v>
      </c>
      <c r="N18" s="109">
        <f t="shared" si="6"/>
        <v>439795</v>
      </c>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14" s="95" customFormat="1" ht="15" customHeight="1">
      <c r="A19" s="103"/>
      <c r="B19" s="80" t="s">
        <v>10</v>
      </c>
      <c r="C19" s="121">
        <f>C34</f>
        <v>79003</v>
      </c>
      <c r="D19" s="121">
        <f>D34</f>
        <v>72303</v>
      </c>
      <c r="E19" s="121">
        <f>E34</f>
        <v>71975</v>
      </c>
      <c r="F19" s="117">
        <f aca="true" t="shared" si="7" ref="F19:F34">(E19/C19)^(1/2)-1</f>
        <v>-0.04551513743799063</v>
      </c>
      <c r="G19" s="113"/>
      <c r="H19" s="122">
        <v>0.8</v>
      </c>
      <c r="I19" s="113">
        <f aca="true" t="shared" si="8" ref="I19:N19">I34</f>
        <v>40907</v>
      </c>
      <c r="J19" s="113">
        <f t="shared" si="8"/>
        <v>36943</v>
      </c>
      <c r="K19" s="113">
        <f t="shared" si="8"/>
        <v>33549</v>
      </c>
      <c r="L19" s="113">
        <f t="shared" si="8"/>
        <v>30109</v>
      </c>
      <c r="M19" s="113">
        <f t="shared" si="8"/>
        <v>27393</v>
      </c>
      <c r="N19" s="113">
        <f t="shared" si="8"/>
        <v>25101</v>
      </c>
    </row>
    <row r="20" spans="1:14" s="95" customFormat="1" ht="15" customHeight="1">
      <c r="A20" s="103"/>
      <c r="B20" s="80" t="s">
        <v>19</v>
      </c>
      <c r="C20" s="121">
        <f>C43</f>
        <v>39713</v>
      </c>
      <c r="D20" s="121">
        <f>D43</f>
        <v>33355</v>
      </c>
      <c r="E20" s="121">
        <f>E43</f>
        <v>30721</v>
      </c>
      <c r="F20" s="117">
        <f t="shared" si="7"/>
        <v>-0.12046864551611469</v>
      </c>
      <c r="G20" s="113"/>
      <c r="H20" s="122">
        <v>0.8</v>
      </c>
      <c r="I20" s="113">
        <f aca="true" t="shared" si="9" ref="I20:N20">I43</f>
        <v>24564</v>
      </c>
      <c r="J20" s="113">
        <f t="shared" si="9"/>
        <v>22034</v>
      </c>
      <c r="K20" s="113">
        <f t="shared" si="9"/>
        <v>19892</v>
      </c>
      <c r="L20" s="113">
        <f t="shared" si="9"/>
        <v>19650</v>
      </c>
      <c r="M20" s="113">
        <f t="shared" si="9"/>
        <v>17626</v>
      </c>
      <c r="N20" s="113">
        <f t="shared" si="9"/>
        <v>15914</v>
      </c>
    </row>
    <row r="21" spans="1:14" s="95" customFormat="1" ht="15" customHeight="1">
      <c r="A21" s="103"/>
      <c r="B21" s="80" t="s">
        <v>31</v>
      </c>
      <c r="C21" s="121">
        <f>C55</f>
        <v>48959</v>
      </c>
      <c r="D21" s="121">
        <f>D55</f>
        <v>34583</v>
      </c>
      <c r="E21" s="121">
        <f>E55</f>
        <v>31574</v>
      </c>
      <c r="F21" s="117">
        <f t="shared" si="7"/>
        <v>-0.19693900420390553</v>
      </c>
      <c r="G21" s="113"/>
      <c r="H21" s="122">
        <v>0.8</v>
      </c>
      <c r="I21" s="113">
        <f aca="true" t="shared" si="10" ref="I21:N21">I55</f>
        <v>22481</v>
      </c>
      <c r="J21" s="113">
        <f t="shared" si="10"/>
        <v>19710</v>
      </c>
      <c r="K21" s="113">
        <f t="shared" si="10"/>
        <v>17707</v>
      </c>
      <c r="L21" s="113">
        <f t="shared" si="10"/>
        <v>17984</v>
      </c>
      <c r="M21" s="113">
        <f t="shared" si="10"/>
        <v>15769</v>
      </c>
      <c r="N21" s="113">
        <f t="shared" si="10"/>
        <v>14166</v>
      </c>
    </row>
    <row r="22" spans="1:14" s="95" customFormat="1" ht="15" customHeight="1">
      <c r="A22" s="103"/>
      <c r="B22" s="80" t="s">
        <v>39</v>
      </c>
      <c r="C22" s="121">
        <f>C63</f>
        <v>69168</v>
      </c>
      <c r="D22" s="121">
        <f>D63</f>
        <v>52204</v>
      </c>
      <c r="E22" s="121">
        <f>E63</f>
        <v>50235</v>
      </c>
      <c r="F22" s="117">
        <f t="shared" si="7"/>
        <v>-0.14778221319807672</v>
      </c>
      <c r="G22" s="113"/>
      <c r="H22" s="122">
        <v>0.8</v>
      </c>
      <c r="I22" s="113">
        <f aca="true" t="shared" si="11" ref="I22:N22">I63</f>
        <v>36866</v>
      </c>
      <c r="J22" s="113">
        <f t="shared" si="11"/>
        <v>31711</v>
      </c>
      <c r="K22" s="113">
        <f t="shared" si="11"/>
        <v>27353</v>
      </c>
      <c r="L22" s="113">
        <f t="shared" si="11"/>
        <v>29492</v>
      </c>
      <c r="M22" s="113">
        <f t="shared" si="11"/>
        <v>25367</v>
      </c>
      <c r="N22" s="113">
        <f t="shared" si="11"/>
        <v>21882</v>
      </c>
    </row>
    <row r="23" spans="1:14" s="95" customFormat="1" ht="15" customHeight="1">
      <c r="A23" s="103"/>
      <c r="B23" s="80" t="s">
        <v>49</v>
      </c>
      <c r="C23" s="121">
        <f>C73</f>
        <v>70216</v>
      </c>
      <c r="D23" s="121">
        <f>D73</f>
        <v>56852</v>
      </c>
      <c r="E23" s="121">
        <f>E73</f>
        <v>56832</v>
      </c>
      <c r="F23" s="117">
        <f t="shared" si="7"/>
        <v>-0.10033996774579423</v>
      </c>
      <c r="G23" s="113"/>
      <c r="H23" s="122">
        <v>0.8</v>
      </c>
      <c r="I23" s="113">
        <f aca="true" t="shared" si="12" ref="I23:N23">I73</f>
        <v>49674</v>
      </c>
      <c r="J23" s="113">
        <f t="shared" si="12"/>
        <v>48202</v>
      </c>
      <c r="K23" s="113">
        <f t="shared" si="12"/>
        <v>48162</v>
      </c>
      <c r="L23" s="113">
        <f t="shared" si="12"/>
        <v>39738</v>
      </c>
      <c r="M23" s="113">
        <f t="shared" si="12"/>
        <v>38561</v>
      </c>
      <c r="N23" s="113">
        <f t="shared" si="12"/>
        <v>38530</v>
      </c>
    </row>
    <row r="24" spans="1:14" s="95" customFormat="1" ht="15" customHeight="1">
      <c r="A24" s="103"/>
      <c r="B24" s="80" t="s">
        <v>56</v>
      </c>
      <c r="C24" s="121">
        <f>C80</f>
        <v>45944</v>
      </c>
      <c r="D24" s="121">
        <f>D80</f>
        <v>42702</v>
      </c>
      <c r="E24" s="121">
        <f>E80</f>
        <v>40270</v>
      </c>
      <c r="F24" s="117">
        <f t="shared" si="7"/>
        <v>-0.06378323647099304</v>
      </c>
      <c r="G24" s="113"/>
      <c r="H24" s="122">
        <v>0.8</v>
      </c>
      <c r="I24" s="113">
        <f aca="true" t="shared" si="13" ref="I24:N24">I80</f>
        <v>35905</v>
      </c>
      <c r="J24" s="113">
        <f t="shared" si="13"/>
        <v>34111</v>
      </c>
      <c r="K24" s="113">
        <f t="shared" si="13"/>
        <v>32532</v>
      </c>
      <c r="L24" s="113">
        <f t="shared" si="13"/>
        <v>28724</v>
      </c>
      <c r="M24" s="113">
        <f t="shared" si="13"/>
        <v>27288</v>
      </c>
      <c r="N24" s="113">
        <f t="shared" si="13"/>
        <v>26025</v>
      </c>
    </row>
    <row r="25" spans="1:14" s="95" customFormat="1" ht="15" customHeight="1">
      <c r="A25" s="103"/>
      <c r="B25" s="80" t="s">
        <v>62</v>
      </c>
      <c r="C25" s="121">
        <f>C86</f>
        <v>24020</v>
      </c>
      <c r="D25" s="121">
        <f>D86</f>
        <v>20106</v>
      </c>
      <c r="E25" s="121">
        <f>E86</f>
        <v>17449</v>
      </c>
      <c r="F25" s="117">
        <f t="shared" si="7"/>
        <v>-0.1476876728095703</v>
      </c>
      <c r="G25" s="113"/>
      <c r="H25" s="122">
        <v>0.8</v>
      </c>
      <c r="I25" s="113">
        <f aca="true" t="shared" si="14" ref="I25:N25">I86</f>
        <v>12715</v>
      </c>
      <c r="J25" s="113">
        <f t="shared" si="14"/>
        <v>10867</v>
      </c>
      <c r="K25" s="113">
        <f t="shared" si="14"/>
        <v>9295</v>
      </c>
      <c r="L25" s="113">
        <f t="shared" si="14"/>
        <v>10171</v>
      </c>
      <c r="M25" s="113">
        <f t="shared" si="14"/>
        <v>8693</v>
      </c>
      <c r="N25" s="113">
        <f t="shared" si="14"/>
        <v>7436</v>
      </c>
    </row>
    <row r="26" spans="1:14" s="95" customFormat="1" ht="15" customHeight="1">
      <c r="A26" s="103"/>
      <c r="B26" s="80" t="s">
        <v>67</v>
      </c>
      <c r="C26" s="121">
        <f>C91</f>
        <v>37084</v>
      </c>
      <c r="D26" s="121">
        <f>D91</f>
        <v>32450</v>
      </c>
      <c r="E26" s="121">
        <f>E91</f>
        <v>30451</v>
      </c>
      <c r="F26" s="117">
        <f t="shared" si="7"/>
        <v>-0.0938345626731032</v>
      </c>
      <c r="G26" s="113"/>
      <c r="H26" s="122">
        <v>0.8</v>
      </c>
      <c r="I26" s="113">
        <f aca="true" t="shared" si="15" ref="I26:N26">I91</f>
        <v>25551</v>
      </c>
      <c r="J26" s="113">
        <f t="shared" si="15"/>
        <v>23609</v>
      </c>
      <c r="K26" s="113">
        <f t="shared" si="15"/>
        <v>21947</v>
      </c>
      <c r="L26" s="113">
        <f t="shared" si="15"/>
        <v>20441</v>
      </c>
      <c r="M26" s="113">
        <f t="shared" si="15"/>
        <v>18887</v>
      </c>
      <c r="N26" s="113">
        <f t="shared" si="15"/>
        <v>17557</v>
      </c>
    </row>
    <row r="27" spans="1:14" s="95" customFormat="1" ht="15" customHeight="1">
      <c r="A27" s="103"/>
      <c r="B27" s="80" t="s">
        <v>73</v>
      </c>
      <c r="C27" s="121">
        <f>C97</f>
        <v>136020</v>
      </c>
      <c r="D27" s="121">
        <f>D97</f>
        <v>120548</v>
      </c>
      <c r="E27" s="121">
        <f>E97</f>
        <v>116196</v>
      </c>
      <c r="F27" s="117">
        <f t="shared" si="7"/>
        <v>-0.07573990297540223</v>
      </c>
      <c r="G27" s="113"/>
      <c r="H27" s="122">
        <v>0.8</v>
      </c>
      <c r="I27" s="113">
        <f aca="true" t="shared" si="16" ref="I27:N27">I97</f>
        <v>99701</v>
      </c>
      <c r="J27" s="113">
        <f t="shared" si="16"/>
        <v>92513</v>
      </c>
      <c r="K27" s="113">
        <f t="shared" si="16"/>
        <v>85945</v>
      </c>
      <c r="L27" s="113">
        <f t="shared" si="16"/>
        <v>79761</v>
      </c>
      <c r="M27" s="113">
        <f t="shared" si="16"/>
        <v>74010</v>
      </c>
      <c r="N27" s="113">
        <f t="shared" si="16"/>
        <v>68754</v>
      </c>
    </row>
    <row r="28" spans="1:14" s="95" customFormat="1" ht="15" customHeight="1">
      <c r="A28" s="103"/>
      <c r="B28" s="80" t="s">
        <v>84</v>
      </c>
      <c r="C28" s="121">
        <f>C108</f>
        <v>113085</v>
      </c>
      <c r="D28" s="121">
        <f>D108</f>
        <v>99480</v>
      </c>
      <c r="E28" s="121">
        <f>E108</f>
        <v>91148</v>
      </c>
      <c r="F28" s="117">
        <f t="shared" si="7"/>
        <v>-0.10221763442936216</v>
      </c>
      <c r="G28" s="113"/>
      <c r="H28" s="122">
        <v>0.8</v>
      </c>
      <c r="I28" s="113">
        <f aca="true" t="shared" si="17" ref="I28:N28">I108</f>
        <v>74146</v>
      </c>
      <c r="J28" s="113">
        <f t="shared" si="17"/>
        <v>67104</v>
      </c>
      <c r="K28" s="113">
        <f t="shared" si="17"/>
        <v>60867</v>
      </c>
      <c r="L28" s="113">
        <f t="shared" si="17"/>
        <v>59317</v>
      </c>
      <c r="M28" s="113">
        <f t="shared" si="17"/>
        <v>53684</v>
      </c>
      <c r="N28" s="113">
        <f t="shared" si="17"/>
        <v>48693</v>
      </c>
    </row>
    <row r="29" spans="1:14" s="95" customFormat="1" ht="15" customHeight="1">
      <c r="A29" s="103"/>
      <c r="B29" s="80" t="s">
        <v>91</v>
      </c>
      <c r="C29" s="121">
        <f>C115</f>
        <v>54325</v>
      </c>
      <c r="D29" s="121">
        <f>D115</f>
        <v>56170</v>
      </c>
      <c r="E29" s="121">
        <f>E115</f>
        <v>47311</v>
      </c>
      <c r="F29" s="117">
        <f t="shared" si="7"/>
        <v>-0.0667861054224097</v>
      </c>
      <c r="G29" s="113"/>
      <c r="H29" s="122">
        <v>0.8</v>
      </c>
      <c r="I29" s="113">
        <f aca="true" t="shared" si="18" ref="I29:N29">I115</f>
        <v>37264</v>
      </c>
      <c r="J29" s="113">
        <f t="shared" si="18"/>
        <v>34939</v>
      </c>
      <c r="K29" s="113">
        <f t="shared" si="18"/>
        <v>33272</v>
      </c>
      <c r="L29" s="113">
        <f t="shared" si="18"/>
        <v>31262</v>
      </c>
      <c r="M29" s="113">
        <f t="shared" si="18"/>
        <v>29618</v>
      </c>
      <c r="N29" s="113">
        <f t="shared" si="18"/>
        <v>28206</v>
      </c>
    </row>
    <row r="30" spans="1:14" s="95" customFormat="1" ht="15" customHeight="1">
      <c r="A30" s="103"/>
      <c r="B30" s="80" t="s">
        <v>101</v>
      </c>
      <c r="C30" s="121">
        <f>C125</f>
        <v>61144</v>
      </c>
      <c r="D30" s="121">
        <f>D125</f>
        <v>46910</v>
      </c>
      <c r="E30" s="121">
        <f>E125</f>
        <v>43567</v>
      </c>
      <c r="F30" s="117">
        <f t="shared" si="7"/>
        <v>-0.15588444263505652</v>
      </c>
      <c r="G30" s="113"/>
      <c r="H30" s="122">
        <v>0.8</v>
      </c>
      <c r="I30" s="113">
        <f aca="true" t="shared" si="19" ref="I30:N30">I125</f>
        <v>33628</v>
      </c>
      <c r="J30" s="113">
        <f t="shared" si="19"/>
        <v>30219</v>
      </c>
      <c r="K30" s="113">
        <f t="shared" si="19"/>
        <v>27483</v>
      </c>
      <c r="L30" s="113">
        <f t="shared" si="19"/>
        <v>26901</v>
      </c>
      <c r="M30" s="113">
        <f t="shared" si="19"/>
        <v>24176</v>
      </c>
      <c r="N30" s="113">
        <f t="shared" si="19"/>
        <v>21986</v>
      </c>
    </row>
    <row r="31" spans="1:14" s="95" customFormat="1" ht="15" customHeight="1">
      <c r="A31" s="103"/>
      <c r="B31" s="80" t="s">
        <v>111</v>
      </c>
      <c r="C31" s="121">
        <f>C135</f>
        <v>35204</v>
      </c>
      <c r="D31" s="121">
        <f>D135</f>
        <v>28616</v>
      </c>
      <c r="E31" s="121">
        <f>E135</f>
        <v>27310</v>
      </c>
      <c r="F31" s="117">
        <f t="shared" si="7"/>
        <v>-0.11922527413992168</v>
      </c>
      <c r="G31" s="113"/>
      <c r="H31" s="122">
        <v>0.8</v>
      </c>
      <c r="I31" s="113">
        <f aca="true" t="shared" si="20" ref="I31:N31">I135</f>
        <v>21404</v>
      </c>
      <c r="J31" s="113">
        <f t="shared" si="20"/>
        <v>19015</v>
      </c>
      <c r="K31" s="113">
        <f t="shared" si="20"/>
        <v>16929</v>
      </c>
      <c r="L31" s="113">
        <f t="shared" si="20"/>
        <v>17123</v>
      </c>
      <c r="M31" s="113">
        <f t="shared" si="20"/>
        <v>15212</v>
      </c>
      <c r="N31" s="113">
        <f t="shared" si="20"/>
        <v>13542</v>
      </c>
    </row>
    <row r="32" spans="1:14" s="95" customFormat="1" ht="15" customHeight="1">
      <c r="A32" s="103"/>
      <c r="B32" s="80" t="s">
        <v>116</v>
      </c>
      <c r="C32" s="121">
        <f>C140</f>
        <v>109472</v>
      </c>
      <c r="D32" s="121">
        <f>D140</f>
        <v>96222</v>
      </c>
      <c r="E32" s="121">
        <f>E140</f>
        <v>99551</v>
      </c>
      <c r="F32" s="117">
        <f t="shared" si="7"/>
        <v>-0.046388922817898415</v>
      </c>
      <c r="G32" s="113"/>
      <c r="H32" s="122">
        <v>0.8</v>
      </c>
      <c r="I32" s="113">
        <f aca="true" t="shared" si="21" ref="I32:N32">I140</f>
        <v>90737</v>
      </c>
      <c r="J32" s="113">
        <f t="shared" si="21"/>
        <v>86702</v>
      </c>
      <c r="K32" s="113">
        <f t="shared" si="21"/>
        <v>82896</v>
      </c>
      <c r="L32" s="113">
        <f t="shared" si="21"/>
        <v>72590</v>
      </c>
      <c r="M32" s="113">
        <f t="shared" si="21"/>
        <v>69362</v>
      </c>
      <c r="N32" s="113">
        <f t="shared" si="21"/>
        <v>66316</v>
      </c>
    </row>
    <row r="33" spans="1:14" s="95" customFormat="1" ht="15" customHeight="1">
      <c r="A33" s="103"/>
      <c r="B33" s="92" t="s">
        <v>123</v>
      </c>
      <c r="C33" s="121">
        <f>C147</f>
        <v>49019</v>
      </c>
      <c r="D33" s="121">
        <f>D147</f>
        <v>34789</v>
      </c>
      <c r="E33" s="121">
        <f>E147</f>
        <v>32108</v>
      </c>
      <c r="F33" s="117">
        <f t="shared" si="7"/>
        <v>-0.19067230237659938</v>
      </c>
      <c r="G33" s="113"/>
      <c r="H33" s="122">
        <v>0.8</v>
      </c>
      <c r="I33" s="113">
        <f aca="true" t="shared" si="22" ref="I33:N33">I147</f>
        <v>32108</v>
      </c>
      <c r="J33" s="113">
        <f t="shared" si="22"/>
        <v>32108</v>
      </c>
      <c r="K33" s="113">
        <f t="shared" si="22"/>
        <v>32108</v>
      </c>
      <c r="L33" s="113">
        <f t="shared" si="22"/>
        <v>25687</v>
      </c>
      <c r="M33" s="113">
        <f t="shared" si="22"/>
        <v>25687</v>
      </c>
      <c r="N33" s="113">
        <f t="shared" si="22"/>
        <v>25687</v>
      </c>
    </row>
    <row r="34" spans="1:14" s="101" customFormat="1" ht="16.5" customHeight="1">
      <c r="A34" s="108">
        <v>604</v>
      </c>
      <c r="B34" s="109" t="s">
        <v>10</v>
      </c>
      <c r="C34" s="109">
        <f>SUM(C35:C42)</f>
        <v>79003</v>
      </c>
      <c r="D34" s="109">
        <f>SUM(D35:D42)</f>
        <v>72303</v>
      </c>
      <c r="E34" s="109">
        <f>SUM(E35:E42)</f>
        <v>71975</v>
      </c>
      <c r="F34" s="117">
        <f t="shared" si="7"/>
        <v>-0.04551513743799063</v>
      </c>
      <c r="G34" s="109">
        <f>SUM(G35:G42)</f>
        <v>16752</v>
      </c>
      <c r="H34" s="122">
        <v>0.8</v>
      </c>
      <c r="I34" s="113">
        <f aca="true" t="shared" si="23" ref="I34:N34">SUM(I36:I42)</f>
        <v>40907</v>
      </c>
      <c r="J34" s="113">
        <f t="shared" si="23"/>
        <v>36943</v>
      </c>
      <c r="K34" s="113">
        <f t="shared" si="23"/>
        <v>33549</v>
      </c>
      <c r="L34" s="113">
        <f t="shared" si="23"/>
        <v>30109</v>
      </c>
      <c r="M34" s="113">
        <f t="shared" si="23"/>
        <v>27393</v>
      </c>
      <c r="N34" s="113">
        <f t="shared" si="23"/>
        <v>25101</v>
      </c>
    </row>
    <row r="35" spans="1:14" s="95" customFormat="1" ht="16.5" customHeight="1">
      <c r="A35" s="121">
        <v>604001</v>
      </c>
      <c r="B35" s="113" t="s">
        <v>11</v>
      </c>
      <c r="C35" s="113"/>
      <c r="D35" s="113"/>
      <c r="E35" s="113"/>
      <c r="F35" s="117"/>
      <c r="G35" s="113"/>
      <c r="H35" s="115"/>
      <c r="I35" s="113"/>
      <c r="J35" s="113"/>
      <c r="K35" s="113"/>
      <c r="L35" s="113"/>
      <c r="M35" s="113"/>
      <c r="N35" s="113"/>
    </row>
    <row r="36" spans="1:231" s="95" customFormat="1" ht="16.5" customHeight="1">
      <c r="A36" s="121">
        <v>604002</v>
      </c>
      <c r="B36" s="113" t="s">
        <v>12</v>
      </c>
      <c r="C36" s="113">
        <v>10508</v>
      </c>
      <c r="D36" s="113">
        <v>11429</v>
      </c>
      <c r="E36" s="113">
        <v>10787</v>
      </c>
      <c r="F36" s="117">
        <f>(E36/C36)^(1/2)-1</f>
        <v>0.013188629568260835</v>
      </c>
      <c r="G36" s="113">
        <v>2772</v>
      </c>
      <c r="H36" s="122">
        <v>0.8</v>
      </c>
      <c r="I36" s="113">
        <v>3500</v>
      </c>
      <c r="J36" s="113">
        <v>3546</v>
      </c>
      <c r="K36" s="113">
        <v>3593</v>
      </c>
      <c r="L36" s="128">
        <v>2800</v>
      </c>
      <c r="M36" s="128">
        <v>2837</v>
      </c>
      <c r="N36" s="128">
        <v>2874</v>
      </c>
      <c r="HL36" s="102"/>
      <c r="HM36" s="102"/>
      <c r="HN36" s="102"/>
      <c r="HO36" s="102"/>
      <c r="HP36" s="102"/>
      <c r="HQ36" s="102"/>
      <c r="HR36" s="102"/>
      <c r="HS36" s="102"/>
      <c r="HT36" s="102"/>
      <c r="HU36" s="102"/>
      <c r="HV36" s="102"/>
      <c r="HW36" s="102"/>
    </row>
    <row r="37" spans="1:231" s="95" customFormat="1" ht="16.5" customHeight="1">
      <c r="A37" s="121">
        <v>604003</v>
      </c>
      <c r="B37" s="113" t="s">
        <v>13</v>
      </c>
      <c r="C37" s="113">
        <v>9258</v>
      </c>
      <c r="D37" s="113">
        <v>8792</v>
      </c>
      <c r="E37" s="113">
        <v>8672</v>
      </c>
      <c r="F37" s="117">
        <f aca="true" t="shared" si="24" ref="F37:F42">(E37/C37)^(1/2)-1</f>
        <v>-0.03216561764872916</v>
      </c>
      <c r="G37" s="113">
        <v>4360</v>
      </c>
      <c r="H37" s="122">
        <v>0.8</v>
      </c>
      <c r="I37" s="113">
        <v>6100</v>
      </c>
      <c r="J37" s="113">
        <v>5900</v>
      </c>
      <c r="K37" s="113">
        <v>5700</v>
      </c>
      <c r="L37" s="128">
        <v>4880</v>
      </c>
      <c r="M37" s="128">
        <v>4720</v>
      </c>
      <c r="N37" s="128">
        <v>4560</v>
      </c>
      <c r="HL37" s="102"/>
      <c r="HM37" s="102"/>
      <c r="HN37" s="102"/>
      <c r="HO37" s="102"/>
      <c r="HP37" s="102"/>
      <c r="HQ37" s="102"/>
      <c r="HR37" s="102"/>
      <c r="HS37" s="102"/>
      <c r="HT37" s="102"/>
      <c r="HU37" s="102"/>
      <c r="HV37" s="102"/>
      <c r="HW37" s="102"/>
    </row>
    <row r="38" spans="1:231" s="95" customFormat="1" ht="16.5" customHeight="1">
      <c r="A38" s="121">
        <v>604004</v>
      </c>
      <c r="B38" s="113" t="s">
        <v>14</v>
      </c>
      <c r="C38" s="113">
        <v>10040</v>
      </c>
      <c r="D38" s="113">
        <v>8206</v>
      </c>
      <c r="E38" s="113">
        <v>8617</v>
      </c>
      <c r="F38" s="117">
        <f t="shared" si="24"/>
        <v>-0.07357302917557695</v>
      </c>
      <c r="G38" s="113">
        <v>2737</v>
      </c>
      <c r="H38" s="122">
        <v>0.8</v>
      </c>
      <c r="I38" s="113">
        <v>7396</v>
      </c>
      <c r="J38" s="113">
        <v>6852</v>
      </c>
      <c r="K38" s="113">
        <v>6348</v>
      </c>
      <c r="L38" s="128">
        <v>3000</v>
      </c>
      <c r="M38" s="128">
        <v>3000</v>
      </c>
      <c r="N38" s="128">
        <v>3000</v>
      </c>
      <c r="HL38" s="102"/>
      <c r="HM38" s="102"/>
      <c r="HN38" s="102"/>
      <c r="HO38" s="102"/>
      <c r="HP38" s="102"/>
      <c r="HQ38" s="102"/>
      <c r="HR38" s="102"/>
      <c r="HS38" s="102"/>
      <c r="HT38" s="102"/>
      <c r="HU38" s="102"/>
      <c r="HV38" s="102"/>
      <c r="HW38" s="102"/>
    </row>
    <row r="39" spans="1:14" s="95" customFormat="1" ht="16.5" customHeight="1">
      <c r="A39" s="121">
        <v>604005</v>
      </c>
      <c r="B39" s="113" t="s">
        <v>15</v>
      </c>
      <c r="C39" s="113">
        <v>3839</v>
      </c>
      <c r="D39" s="113">
        <v>3676</v>
      </c>
      <c r="E39" s="113">
        <v>4124</v>
      </c>
      <c r="F39" s="117">
        <f t="shared" si="24"/>
        <v>0.0364545734541728</v>
      </c>
      <c r="G39" s="113">
        <v>1721</v>
      </c>
      <c r="H39" s="122">
        <v>0.8</v>
      </c>
      <c r="I39" s="113">
        <v>1500</v>
      </c>
      <c r="J39" s="113">
        <v>1600</v>
      </c>
      <c r="K39" s="113">
        <v>1700</v>
      </c>
      <c r="L39" s="128">
        <v>1500</v>
      </c>
      <c r="M39" s="128">
        <v>1600</v>
      </c>
      <c r="N39" s="128">
        <v>1700</v>
      </c>
    </row>
    <row r="40" spans="1:231" s="95" customFormat="1" ht="16.5" customHeight="1">
      <c r="A40" s="121">
        <v>604006</v>
      </c>
      <c r="B40" s="113" t="s">
        <v>16</v>
      </c>
      <c r="C40" s="113">
        <v>21687</v>
      </c>
      <c r="D40" s="113">
        <v>22273</v>
      </c>
      <c r="E40" s="113">
        <v>23731</v>
      </c>
      <c r="F40" s="117">
        <f t="shared" si="24"/>
        <v>0.046064057086201204</v>
      </c>
      <c r="G40" s="113">
        <v>4162</v>
      </c>
      <c r="H40" s="122">
        <v>0.8</v>
      </c>
      <c r="I40" s="113">
        <v>11492</v>
      </c>
      <c r="J40" s="113">
        <v>10020</v>
      </c>
      <c r="K40" s="113">
        <v>8737</v>
      </c>
      <c r="L40" s="128">
        <v>9194</v>
      </c>
      <c r="M40" s="128">
        <v>8016</v>
      </c>
      <c r="N40" s="128">
        <v>6990</v>
      </c>
      <c r="HL40" s="102"/>
      <c r="HM40" s="102"/>
      <c r="HN40" s="102"/>
      <c r="HO40" s="102"/>
      <c r="HP40" s="102"/>
      <c r="HQ40" s="102"/>
      <c r="HR40" s="102"/>
      <c r="HS40" s="102"/>
      <c r="HT40" s="102"/>
      <c r="HU40" s="102"/>
      <c r="HV40" s="102"/>
      <c r="HW40" s="102"/>
    </row>
    <row r="41" spans="1:231" s="95" customFormat="1" ht="16.5" customHeight="1">
      <c r="A41" s="121">
        <v>604007</v>
      </c>
      <c r="B41" s="113" t="s">
        <v>17</v>
      </c>
      <c r="C41" s="113">
        <v>22940</v>
      </c>
      <c r="D41" s="113">
        <v>17253</v>
      </c>
      <c r="E41" s="113">
        <v>15372</v>
      </c>
      <c r="F41" s="117">
        <f t="shared" si="24"/>
        <v>-0.1814061432224361</v>
      </c>
      <c r="G41" s="113">
        <v>903</v>
      </c>
      <c r="H41" s="122">
        <v>0.8</v>
      </c>
      <c r="I41" s="113">
        <f aca="true" t="shared" si="25" ref="I41:I47">ROUND(E41*(1+$F41)^2,0)</f>
        <v>10301</v>
      </c>
      <c r="J41" s="113">
        <f>ROUND(I41*(1+$F41),0)</f>
        <v>8432</v>
      </c>
      <c r="K41" s="113">
        <f>ROUND(J41*(1+$F41),0)</f>
        <v>6902</v>
      </c>
      <c r="L41" s="128">
        <f aca="true" t="shared" si="26" ref="L41:N42">ROUND(I41*$H41,0)</f>
        <v>8241</v>
      </c>
      <c r="M41" s="128">
        <f t="shared" si="26"/>
        <v>6746</v>
      </c>
      <c r="N41" s="128">
        <f t="shared" si="26"/>
        <v>5522</v>
      </c>
      <c r="HL41" s="102"/>
      <c r="HM41" s="102"/>
      <c r="HN41" s="102"/>
      <c r="HO41" s="102"/>
      <c r="HP41" s="102"/>
      <c r="HQ41" s="102"/>
      <c r="HR41" s="102"/>
      <c r="HS41" s="102"/>
      <c r="HT41" s="102"/>
      <c r="HU41" s="102"/>
      <c r="HV41" s="102"/>
      <c r="HW41" s="102"/>
    </row>
    <row r="42" spans="1:231" s="95" customFormat="1" ht="16.5" customHeight="1">
      <c r="A42" s="121">
        <v>604008</v>
      </c>
      <c r="B42" s="113" t="s">
        <v>18</v>
      </c>
      <c r="C42" s="113">
        <v>731</v>
      </c>
      <c r="D42" s="113">
        <v>674</v>
      </c>
      <c r="E42" s="113">
        <v>672</v>
      </c>
      <c r="F42" s="117">
        <f t="shared" si="24"/>
        <v>-0.041204586112952635</v>
      </c>
      <c r="G42" s="113">
        <v>97</v>
      </c>
      <c r="H42" s="122">
        <v>0.8</v>
      </c>
      <c r="I42" s="113">
        <f t="shared" si="25"/>
        <v>618</v>
      </c>
      <c r="J42" s="113">
        <f>ROUND(I42*(1+$F42),0)</f>
        <v>593</v>
      </c>
      <c r="K42" s="113">
        <f>ROUND(J42*(1+$F42),0)</f>
        <v>569</v>
      </c>
      <c r="L42" s="128">
        <f t="shared" si="26"/>
        <v>494</v>
      </c>
      <c r="M42" s="128">
        <f t="shared" si="26"/>
        <v>474</v>
      </c>
      <c r="N42" s="128">
        <f t="shared" si="26"/>
        <v>455</v>
      </c>
      <c r="HL42" s="102"/>
      <c r="HM42" s="102"/>
      <c r="HN42" s="102"/>
      <c r="HO42" s="102"/>
      <c r="HP42" s="102"/>
      <c r="HQ42" s="102"/>
      <c r="HR42" s="102"/>
      <c r="HS42" s="102"/>
      <c r="HT42" s="102"/>
      <c r="HU42" s="102"/>
      <c r="HV42" s="102"/>
      <c r="HW42" s="102"/>
    </row>
    <row r="43" spans="1:14" s="101" customFormat="1" ht="16.5" customHeight="1">
      <c r="A43" s="108">
        <v>606</v>
      </c>
      <c r="B43" s="109" t="s">
        <v>19</v>
      </c>
      <c r="C43" s="109">
        <f>SUM(C44:C54)</f>
        <v>39713</v>
      </c>
      <c r="D43" s="109">
        <f aca="true" t="shared" si="27" ref="D43:N43">SUM(D44:D54)</f>
        <v>33355</v>
      </c>
      <c r="E43" s="109">
        <f t="shared" si="27"/>
        <v>30721</v>
      </c>
      <c r="F43" s="109"/>
      <c r="G43" s="109"/>
      <c r="H43" s="109"/>
      <c r="I43" s="109">
        <f t="shared" si="27"/>
        <v>24564</v>
      </c>
      <c r="J43" s="109">
        <f t="shared" si="27"/>
        <v>22034</v>
      </c>
      <c r="K43" s="109">
        <f t="shared" si="27"/>
        <v>19892</v>
      </c>
      <c r="L43" s="109">
        <f t="shared" si="27"/>
        <v>19650</v>
      </c>
      <c r="M43" s="109">
        <f t="shared" si="27"/>
        <v>17626</v>
      </c>
      <c r="N43" s="109">
        <f t="shared" si="27"/>
        <v>15914</v>
      </c>
    </row>
    <row r="44" spans="1:14" s="95" customFormat="1" ht="16.5" customHeight="1">
      <c r="A44" s="121">
        <v>606001</v>
      </c>
      <c r="B44" s="113" t="s">
        <v>20</v>
      </c>
      <c r="C44" s="113"/>
      <c r="D44" s="113"/>
      <c r="E44" s="113"/>
      <c r="F44" s="117"/>
      <c r="G44" s="113"/>
      <c r="H44" s="115"/>
      <c r="I44" s="113">
        <f>ROUND(C44*(1+$F44),0)</f>
        <v>0</v>
      </c>
      <c r="J44" s="113">
        <f>ROUND(D44*(1+$F44),0)</f>
        <v>0</v>
      </c>
      <c r="K44" s="113">
        <f>ROUND(E44*(1+$F44),0)</f>
        <v>0</v>
      </c>
      <c r="L44" s="128"/>
      <c r="M44" s="128"/>
      <c r="N44" s="128"/>
    </row>
    <row r="45" spans="1:231" s="95" customFormat="1" ht="16.5" customHeight="1">
      <c r="A45" s="121">
        <v>606002</v>
      </c>
      <c r="B45" s="113" t="s">
        <v>21</v>
      </c>
      <c r="C45" s="113">
        <v>5325</v>
      </c>
      <c r="D45" s="113">
        <v>4026</v>
      </c>
      <c r="E45" s="113">
        <v>3738</v>
      </c>
      <c r="F45" s="117">
        <f aca="true" t="shared" si="28" ref="F45:F54">(E45/C45)^(1/2)-1</f>
        <v>-0.1621624077508127</v>
      </c>
      <c r="G45" s="113">
        <v>2568</v>
      </c>
      <c r="H45" s="122">
        <v>0.8</v>
      </c>
      <c r="I45" s="113">
        <f t="shared" si="25"/>
        <v>2624</v>
      </c>
      <c r="J45" s="113">
        <f aca="true" t="shared" si="29" ref="J45:K47">ROUND(I45*(1+$F45),0)</f>
        <v>2198</v>
      </c>
      <c r="K45" s="113">
        <f t="shared" si="29"/>
        <v>1842</v>
      </c>
      <c r="L45" s="128">
        <f>ROUND(I45*$H45,0)</f>
        <v>2099</v>
      </c>
      <c r="M45" s="128">
        <f>ROUND(J45*$H45,0)</f>
        <v>1758</v>
      </c>
      <c r="N45" s="128">
        <f>ROUND(K45*$H45,0)</f>
        <v>1474</v>
      </c>
      <c r="HL45" s="102"/>
      <c r="HM45" s="102"/>
      <c r="HN45" s="102"/>
      <c r="HO45" s="102"/>
      <c r="HP45" s="102"/>
      <c r="HQ45" s="102"/>
      <c r="HR45" s="102"/>
      <c r="HS45" s="102"/>
      <c r="HT45" s="102"/>
      <c r="HU45" s="102"/>
      <c r="HV45" s="102"/>
      <c r="HW45" s="102"/>
    </row>
    <row r="46" spans="1:231" s="95" customFormat="1" ht="16.5" customHeight="1">
      <c r="A46" s="121">
        <v>606003</v>
      </c>
      <c r="B46" s="113" t="s">
        <v>22</v>
      </c>
      <c r="C46" s="113">
        <v>5069</v>
      </c>
      <c r="D46" s="113">
        <v>3834</v>
      </c>
      <c r="E46" s="113">
        <v>3556</v>
      </c>
      <c r="F46" s="117">
        <f t="shared" si="28"/>
        <v>-0.1624326670138928</v>
      </c>
      <c r="G46" s="113">
        <v>4052</v>
      </c>
      <c r="H46" s="122">
        <v>0.8</v>
      </c>
      <c r="I46" s="113">
        <f t="shared" si="25"/>
        <v>2495</v>
      </c>
      <c r="J46" s="113">
        <f t="shared" si="29"/>
        <v>2090</v>
      </c>
      <c r="K46" s="113">
        <f t="shared" si="29"/>
        <v>1751</v>
      </c>
      <c r="L46" s="128">
        <f aca="true" t="shared" si="30" ref="L46:N48">ROUND(I46*$H46,0)</f>
        <v>1996</v>
      </c>
      <c r="M46" s="128">
        <f t="shared" si="30"/>
        <v>1672</v>
      </c>
      <c r="N46" s="128">
        <f t="shared" si="30"/>
        <v>1401</v>
      </c>
      <c r="HL46" s="102"/>
      <c r="HM46" s="102"/>
      <c r="HN46" s="102"/>
      <c r="HO46" s="102"/>
      <c r="HP46" s="102"/>
      <c r="HQ46" s="102"/>
      <c r="HR46" s="102"/>
      <c r="HS46" s="102"/>
      <c r="HT46" s="102"/>
      <c r="HU46" s="102"/>
      <c r="HV46" s="102"/>
      <c r="HW46" s="102"/>
    </row>
    <row r="47" spans="1:231" s="95" customFormat="1" ht="16.5" customHeight="1">
      <c r="A47" s="121">
        <v>606004</v>
      </c>
      <c r="B47" s="113" t="s">
        <v>23</v>
      </c>
      <c r="C47" s="113">
        <v>2933</v>
      </c>
      <c r="D47" s="113">
        <v>2358</v>
      </c>
      <c r="E47" s="113">
        <v>2748</v>
      </c>
      <c r="F47" s="117">
        <f t="shared" si="28"/>
        <v>-0.0320513182361013</v>
      </c>
      <c r="G47" s="113">
        <v>1819</v>
      </c>
      <c r="H47" s="122">
        <v>0.8</v>
      </c>
      <c r="I47" s="113">
        <f t="shared" si="25"/>
        <v>2575</v>
      </c>
      <c r="J47" s="113">
        <f t="shared" si="29"/>
        <v>2492</v>
      </c>
      <c r="K47" s="113">
        <f t="shared" si="29"/>
        <v>2412</v>
      </c>
      <c r="L47" s="128">
        <f t="shared" si="30"/>
        <v>2060</v>
      </c>
      <c r="M47" s="128">
        <f t="shared" si="30"/>
        <v>1994</v>
      </c>
      <c r="N47" s="128">
        <f t="shared" si="30"/>
        <v>1930</v>
      </c>
      <c r="HL47" s="102"/>
      <c r="HM47" s="102"/>
      <c r="HN47" s="102"/>
      <c r="HO47" s="102"/>
      <c r="HP47" s="102"/>
      <c r="HQ47" s="102"/>
      <c r="HR47" s="102"/>
      <c r="HS47" s="102"/>
      <c r="HT47" s="102"/>
      <c r="HU47" s="102"/>
      <c r="HV47" s="102"/>
      <c r="HW47" s="102"/>
    </row>
    <row r="48" spans="1:256" s="95" customFormat="1" ht="16.5" customHeight="1">
      <c r="A48" s="121">
        <v>606005</v>
      </c>
      <c r="B48" s="113" t="s">
        <v>24</v>
      </c>
      <c r="C48" s="113">
        <v>5748</v>
      </c>
      <c r="D48" s="113">
        <v>4986</v>
      </c>
      <c r="E48" s="113">
        <v>4169</v>
      </c>
      <c r="F48" s="117">
        <f t="shared" si="28"/>
        <v>-0.14835702606947254</v>
      </c>
      <c r="G48" s="113">
        <v>2333</v>
      </c>
      <c r="H48" s="122">
        <v>0.8</v>
      </c>
      <c r="I48" s="113">
        <v>3255</v>
      </c>
      <c r="J48" s="113">
        <v>2928</v>
      </c>
      <c r="K48" s="113">
        <v>2679</v>
      </c>
      <c r="L48" s="128">
        <f t="shared" si="30"/>
        <v>2604</v>
      </c>
      <c r="M48" s="128">
        <f t="shared" si="30"/>
        <v>2342</v>
      </c>
      <c r="N48" s="128">
        <f t="shared" si="30"/>
        <v>2143</v>
      </c>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31" s="95" customFormat="1" ht="16.5" customHeight="1">
      <c r="A49" s="121">
        <v>606006</v>
      </c>
      <c r="B49" s="113" t="s">
        <v>25</v>
      </c>
      <c r="C49" s="113">
        <v>4464</v>
      </c>
      <c r="D49" s="113">
        <v>4217</v>
      </c>
      <c r="E49" s="113">
        <v>3834</v>
      </c>
      <c r="F49" s="117">
        <f t="shared" si="28"/>
        <v>-0.07324708376939248</v>
      </c>
      <c r="G49" s="113">
        <v>1949</v>
      </c>
      <c r="H49" s="122">
        <v>0.8</v>
      </c>
      <c r="I49" s="113">
        <f>ROUND(E49*(1+$F49)^2,0)</f>
        <v>3293</v>
      </c>
      <c r="J49" s="113">
        <f aca="true" t="shared" si="31" ref="J49:K52">ROUND(I49*(1+$F49),0)</f>
        <v>3052</v>
      </c>
      <c r="K49" s="113">
        <f t="shared" si="31"/>
        <v>2828</v>
      </c>
      <c r="L49" s="128">
        <f aca="true" t="shared" si="32" ref="L49:N54">ROUND(I49*$H49,0)</f>
        <v>2634</v>
      </c>
      <c r="M49" s="128">
        <f t="shared" si="32"/>
        <v>2442</v>
      </c>
      <c r="N49" s="128">
        <f t="shared" si="32"/>
        <v>2262</v>
      </c>
      <c r="HL49" s="102"/>
      <c r="HM49" s="102"/>
      <c r="HN49" s="102"/>
      <c r="HO49" s="102"/>
      <c r="HP49" s="102"/>
      <c r="HQ49" s="102"/>
      <c r="HR49" s="102"/>
      <c r="HS49" s="102"/>
      <c r="HT49" s="102"/>
      <c r="HU49" s="102"/>
      <c r="HV49" s="102"/>
      <c r="HW49" s="102"/>
    </row>
    <row r="50" spans="1:231" s="95" customFormat="1" ht="16.5" customHeight="1">
      <c r="A50" s="121">
        <v>606007</v>
      </c>
      <c r="B50" s="113" t="s">
        <v>26</v>
      </c>
      <c r="C50" s="113">
        <v>2278</v>
      </c>
      <c r="D50" s="113">
        <v>1898</v>
      </c>
      <c r="E50" s="113">
        <v>1676</v>
      </c>
      <c r="F50" s="117">
        <f t="shared" si="28"/>
        <v>-0.14225114444271436</v>
      </c>
      <c r="G50" s="113">
        <v>1521</v>
      </c>
      <c r="H50" s="122">
        <v>0.8</v>
      </c>
      <c r="I50" s="113">
        <f>ROUND(E50*(1+$F50)^2,0)</f>
        <v>1233</v>
      </c>
      <c r="J50" s="113">
        <f t="shared" si="31"/>
        <v>1058</v>
      </c>
      <c r="K50" s="113">
        <f t="shared" si="31"/>
        <v>907</v>
      </c>
      <c r="L50" s="128">
        <f t="shared" si="32"/>
        <v>986</v>
      </c>
      <c r="M50" s="128">
        <f t="shared" si="32"/>
        <v>846</v>
      </c>
      <c r="N50" s="128">
        <f t="shared" si="32"/>
        <v>726</v>
      </c>
      <c r="HL50" s="102"/>
      <c r="HM50" s="102"/>
      <c r="HN50" s="102"/>
      <c r="HO50" s="102"/>
      <c r="HP50" s="102"/>
      <c r="HQ50" s="102"/>
      <c r="HR50" s="102"/>
      <c r="HS50" s="102"/>
      <c r="HT50" s="102"/>
      <c r="HU50" s="102"/>
      <c r="HV50" s="102"/>
      <c r="HW50" s="102"/>
    </row>
    <row r="51" spans="1:231" s="95" customFormat="1" ht="16.5" customHeight="1">
      <c r="A51" s="121">
        <v>606008</v>
      </c>
      <c r="B51" s="113" t="s">
        <v>27</v>
      </c>
      <c r="C51" s="113">
        <v>3230</v>
      </c>
      <c r="D51" s="113">
        <v>2486</v>
      </c>
      <c r="E51" s="113">
        <v>2322</v>
      </c>
      <c r="F51" s="117">
        <f t="shared" si="28"/>
        <v>-0.15212887245973006</v>
      </c>
      <c r="G51" s="113">
        <v>1644</v>
      </c>
      <c r="H51" s="122">
        <v>0.8</v>
      </c>
      <c r="I51" s="113">
        <f>ROUND(E51*(1+$F51)^2,0)</f>
        <v>1669</v>
      </c>
      <c r="J51" s="113">
        <f t="shared" si="31"/>
        <v>1415</v>
      </c>
      <c r="K51" s="113">
        <f t="shared" si="31"/>
        <v>1200</v>
      </c>
      <c r="L51" s="128">
        <f t="shared" si="32"/>
        <v>1335</v>
      </c>
      <c r="M51" s="128">
        <f t="shared" si="32"/>
        <v>1132</v>
      </c>
      <c r="N51" s="128">
        <f t="shared" si="32"/>
        <v>960</v>
      </c>
      <c r="HL51" s="102"/>
      <c r="HM51" s="102"/>
      <c r="HN51" s="102"/>
      <c r="HO51" s="102"/>
      <c r="HP51" s="102"/>
      <c r="HQ51" s="102"/>
      <c r="HR51" s="102"/>
      <c r="HS51" s="102"/>
      <c r="HT51" s="102"/>
      <c r="HU51" s="102"/>
      <c r="HV51" s="102"/>
      <c r="HW51" s="102"/>
    </row>
    <row r="52" spans="1:231" s="95" customFormat="1" ht="16.5" customHeight="1">
      <c r="A52" s="121">
        <v>606009</v>
      </c>
      <c r="B52" s="113" t="s">
        <v>28</v>
      </c>
      <c r="C52" s="113">
        <v>5450</v>
      </c>
      <c r="D52" s="113">
        <v>5094</v>
      </c>
      <c r="E52" s="113">
        <v>4525</v>
      </c>
      <c r="F52" s="117">
        <f t="shared" si="28"/>
        <v>-0.08880560287181405</v>
      </c>
      <c r="G52" s="113">
        <v>1565</v>
      </c>
      <c r="H52" s="122">
        <v>0.8</v>
      </c>
      <c r="I52" s="113">
        <f>ROUND(E52*(1+$F52)^2,0)</f>
        <v>3757</v>
      </c>
      <c r="J52" s="113">
        <f t="shared" si="31"/>
        <v>3423</v>
      </c>
      <c r="K52" s="113">
        <f t="shared" si="31"/>
        <v>3119</v>
      </c>
      <c r="L52" s="128">
        <f t="shared" si="32"/>
        <v>3006</v>
      </c>
      <c r="M52" s="128">
        <f t="shared" si="32"/>
        <v>2738</v>
      </c>
      <c r="N52" s="128">
        <f t="shared" si="32"/>
        <v>2495</v>
      </c>
      <c r="HL52" s="102"/>
      <c r="HM52" s="102"/>
      <c r="HN52" s="102"/>
      <c r="HO52" s="102"/>
      <c r="HP52" s="102"/>
      <c r="HQ52" s="102"/>
      <c r="HR52" s="102"/>
      <c r="HS52" s="102"/>
      <c r="HT52" s="102"/>
      <c r="HU52" s="102"/>
      <c r="HV52" s="102"/>
      <c r="HW52" s="102"/>
    </row>
    <row r="53" spans="1:231" s="95" customFormat="1" ht="16.5" customHeight="1">
      <c r="A53" s="121">
        <v>606010</v>
      </c>
      <c r="B53" s="113" t="s">
        <v>29</v>
      </c>
      <c r="C53" s="113">
        <v>2091</v>
      </c>
      <c r="D53" s="113">
        <v>1893</v>
      </c>
      <c r="E53" s="113">
        <v>1806</v>
      </c>
      <c r="F53" s="117">
        <f t="shared" si="28"/>
        <v>-0.07064453614763078</v>
      </c>
      <c r="G53" s="113">
        <v>1495</v>
      </c>
      <c r="H53" s="122">
        <v>0.8</v>
      </c>
      <c r="I53" s="113">
        <v>1900</v>
      </c>
      <c r="J53" s="113">
        <v>1850</v>
      </c>
      <c r="K53" s="113">
        <v>1830</v>
      </c>
      <c r="L53" s="128">
        <f t="shared" si="32"/>
        <v>1520</v>
      </c>
      <c r="M53" s="128">
        <f t="shared" si="32"/>
        <v>1480</v>
      </c>
      <c r="N53" s="128">
        <f t="shared" si="32"/>
        <v>1464</v>
      </c>
      <c r="HL53" s="102"/>
      <c r="HM53" s="102"/>
      <c r="HN53" s="102"/>
      <c r="HO53" s="102"/>
      <c r="HP53" s="102"/>
      <c r="HQ53" s="102"/>
      <c r="HR53" s="102"/>
      <c r="HS53" s="102"/>
      <c r="HT53" s="102"/>
      <c r="HU53" s="102"/>
      <c r="HV53" s="102"/>
      <c r="HW53" s="102"/>
    </row>
    <row r="54" spans="1:231" s="95" customFormat="1" ht="16.5" customHeight="1">
      <c r="A54" s="121">
        <v>606011</v>
      </c>
      <c r="B54" s="113" t="s">
        <v>30</v>
      </c>
      <c r="C54" s="113">
        <v>3125</v>
      </c>
      <c r="D54" s="113">
        <v>2563</v>
      </c>
      <c r="E54" s="113">
        <v>2347</v>
      </c>
      <c r="F54" s="117">
        <f t="shared" si="28"/>
        <v>-0.133374359945426</v>
      </c>
      <c r="G54" s="113">
        <v>1208</v>
      </c>
      <c r="H54" s="122">
        <v>0.8</v>
      </c>
      <c r="I54" s="113">
        <f>ROUND(E54*(1+$F54)^2,0)</f>
        <v>1763</v>
      </c>
      <c r="J54" s="113">
        <f>ROUND(I54*(1+$F54),0)</f>
        <v>1528</v>
      </c>
      <c r="K54" s="113">
        <f>ROUND(J54*(1+$F54),0)</f>
        <v>1324</v>
      </c>
      <c r="L54" s="128">
        <f t="shared" si="32"/>
        <v>1410</v>
      </c>
      <c r="M54" s="128">
        <f t="shared" si="32"/>
        <v>1222</v>
      </c>
      <c r="N54" s="128">
        <f t="shared" si="32"/>
        <v>1059</v>
      </c>
      <c r="HL54" s="102"/>
      <c r="HM54" s="102"/>
      <c r="HN54" s="102"/>
      <c r="HO54" s="102"/>
      <c r="HP54" s="102"/>
      <c r="HQ54" s="102"/>
      <c r="HR54" s="102"/>
      <c r="HS54" s="102"/>
      <c r="HT54" s="102"/>
      <c r="HU54" s="102"/>
      <c r="HV54" s="102"/>
      <c r="HW54" s="102"/>
    </row>
    <row r="55" spans="1:14" s="101" customFormat="1" ht="16.5" customHeight="1">
      <c r="A55" s="108">
        <v>607</v>
      </c>
      <c r="B55" s="109" t="s">
        <v>31</v>
      </c>
      <c r="C55" s="109">
        <f>SUM(C56:C62)</f>
        <v>48959</v>
      </c>
      <c r="D55" s="109">
        <f>SUM(D56:D62)</f>
        <v>34583</v>
      </c>
      <c r="E55" s="109">
        <f>SUM(E56:E62)</f>
        <v>31574</v>
      </c>
      <c r="F55" s="109"/>
      <c r="G55" s="109">
        <f>SUM(G56:G62)</f>
        <v>17276</v>
      </c>
      <c r="H55" s="115"/>
      <c r="I55" s="109">
        <f aca="true" t="shared" si="33" ref="I55:N55">SUM(I56:I62)</f>
        <v>22481</v>
      </c>
      <c r="J55" s="109">
        <f t="shared" si="33"/>
        <v>19710</v>
      </c>
      <c r="K55" s="109">
        <f t="shared" si="33"/>
        <v>17707</v>
      </c>
      <c r="L55" s="129">
        <f t="shared" si="33"/>
        <v>17984</v>
      </c>
      <c r="M55" s="129">
        <f t="shared" si="33"/>
        <v>15769</v>
      </c>
      <c r="N55" s="129">
        <f t="shared" si="33"/>
        <v>14166</v>
      </c>
    </row>
    <row r="56" spans="1:14" s="95" customFormat="1" ht="16.5" customHeight="1">
      <c r="A56" s="121">
        <v>607001</v>
      </c>
      <c r="B56" s="113" t="s">
        <v>32</v>
      </c>
      <c r="C56" s="113">
        <v>1370</v>
      </c>
      <c r="D56" s="113">
        <v>1066</v>
      </c>
      <c r="E56" s="113">
        <v>1068</v>
      </c>
      <c r="F56" s="117">
        <f aca="true" t="shared" si="34" ref="F56:F62">(E56/C56)^(1/2)-1</f>
        <v>-0.117071892057105</v>
      </c>
      <c r="G56" s="113"/>
      <c r="H56" s="122">
        <v>0.8</v>
      </c>
      <c r="I56" s="113">
        <f aca="true" t="shared" si="35" ref="I56:I62">ROUND(E56*(1+$F56)^2,0)</f>
        <v>833</v>
      </c>
      <c r="J56" s="113">
        <f aca="true" t="shared" si="36" ref="J56:K59">ROUND(I56*(1+$F56),0)</f>
        <v>735</v>
      </c>
      <c r="K56" s="113">
        <f t="shared" si="36"/>
        <v>649</v>
      </c>
      <c r="L56" s="128">
        <f aca="true" t="shared" si="37" ref="L56:N59">ROUND(I56*$H56,0)</f>
        <v>666</v>
      </c>
      <c r="M56" s="128">
        <f t="shared" si="37"/>
        <v>588</v>
      </c>
      <c r="N56" s="128">
        <f t="shared" si="37"/>
        <v>519</v>
      </c>
    </row>
    <row r="57" spans="1:231" s="95" customFormat="1" ht="16.5" customHeight="1">
      <c r="A57" s="121">
        <v>607002</v>
      </c>
      <c r="B57" s="113" t="s">
        <v>33</v>
      </c>
      <c r="C57" s="113">
        <v>7503</v>
      </c>
      <c r="D57" s="113">
        <v>8183</v>
      </c>
      <c r="E57" s="113">
        <v>8016</v>
      </c>
      <c r="F57" s="117">
        <f t="shared" si="34"/>
        <v>0.0336211351068747</v>
      </c>
      <c r="G57" s="113">
        <v>5769</v>
      </c>
      <c r="H57" s="122">
        <v>0.8</v>
      </c>
      <c r="I57" s="113">
        <f t="shared" si="35"/>
        <v>8564</v>
      </c>
      <c r="J57" s="113">
        <f t="shared" si="36"/>
        <v>8852</v>
      </c>
      <c r="K57" s="113">
        <f t="shared" si="36"/>
        <v>9150</v>
      </c>
      <c r="L57" s="128">
        <f t="shared" si="37"/>
        <v>6851</v>
      </c>
      <c r="M57" s="128">
        <f t="shared" si="37"/>
        <v>7082</v>
      </c>
      <c r="N57" s="128">
        <f t="shared" si="37"/>
        <v>7320</v>
      </c>
      <c r="HL57" s="102"/>
      <c r="HM57" s="102"/>
      <c r="HN57" s="102"/>
      <c r="HO57" s="102"/>
      <c r="HP57" s="102"/>
      <c r="HQ57" s="102"/>
      <c r="HR57" s="102"/>
      <c r="HS57" s="102"/>
      <c r="HT57" s="102"/>
      <c r="HU57" s="102"/>
      <c r="HV57" s="102"/>
      <c r="HW57" s="102"/>
    </row>
    <row r="58" spans="1:231" s="95" customFormat="1" ht="16.5" customHeight="1">
      <c r="A58" s="121">
        <v>607003</v>
      </c>
      <c r="B58" s="113" t="s">
        <v>34</v>
      </c>
      <c r="C58" s="113">
        <v>5806</v>
      </c>
      <c r="D58" s="113">
        <v>2364</v>
      </c>
      <c r="E58" s="113">
        <v>2523</v>
      </c>
      <c r="F58" s="117">
        <f t="shared" si="34"/>
        <v>-0.34079558175314884</v>
      </c>
      <c r="G58" s="113">
        <v>296</v>
      </c>
      <c r="H58" s="122">
        <v>0.8</v>
      </c>
      <c r="I58" s="113">
        <f t="shared" si="35"/>
        <v>1096</v>
      </c>
      <c r="J58" s="113">
        <f t="shared" si="36"/>
        <v>722</v>
      </c>
      <c r="K58" s="113">
        <f t="shared" si="36"/>
        <v>476</v>
      </c>
      <c r="L58" s="128">
        <f t="shared" si="37"/>
        <v>877</v>
      </c>
      <c r="M58" s="128">
        <f t="shared" si="37"/>
        <v>578</v>
      </c>
      <c r="N58" s="128">
        <f t="shared" si="37"/>
        <v>381</v>
      </c>
      <c r="HL58" s="102"/>
      <c r="HM58" s="102"/>
      <c r="HN58" s="102"/>
      <c r="HO58" s="102"/>
      <c r="HP58" s="102"/>
      <c r="HQ58" s="102"/>
      <c r="HR58" s="102"/>
      <c r="HS58" s="102"/>
      <c r="HT58" s="102"/>
      <c r="HU58" s="102"/>
      <c r="HV58" s="102"/>
      <c r="HW58" s="102"/>
    </row>
    <row r="59" spans="1:231" s="95" customFormat="1" ht="16.5" customHeight="1">
      <c r="A59" s="121">
        <v>607004</v>
      </c>
      <c r="B59" s="113" t="s">
        <v>35</v>
      </c>
      <c r="C59" s="113">
        <v>8295</v>
      </c>
      <c r="D59" s="113">
        <v>4879</v>
      </c>
      <c r="E59" s="113">
        <v>3922</v>
      </c>
      <c r="F59" s="117">
        <f t="shared" si="34"/>
        <v>-0.3123845924033436</v>
      </c>
      <c r="G59" s="113">
        <v>2084</v>
      </c>
      <c r="H59" s="122">
        <v>0.8</v>
      </c>
      <c r="I59" s="113">
        <f t="shared" si="35"/>
        <v>1854</v>
      </c>
      <c r="J59" s="113">
        <f t="shared" si="36"/>
        <v>1275</v>
      </c>
      <c r="K59" s="113">
        <f t="shared" si="36"/>
        <v>877</v>
      </c>
      <c r="L59" s="128">
        <f t="shared" si="37"/>
        <v>1483</v>
      </c>
      <c r="M59" s="128">
        <f t="shared" si="37"/>
        <v>1020</v>
      </c>
      <c r="N59" s="128">
        <f t="shared" si="37"/>
        <v>702</v>
      </c>
      <c r="HL59" s="102"/>
      <c r="HM59" s="102"/>
      <c r="HN59" s="102"/>
      <c r="HO59" s="102"/>
      <c r="HP59" s="102"/>
      <c r="HQ59" s="102"/>
      <c r="HR59" s="102"/>
      <c r="HS59" s="102"/>
      <c r="HT59" s="102"/>
      <c r="HU59" s="102"/>
      <c r="HV59" s="102"/>
      <c r="HW59" s="102"/>
    </row>
    <row r="60" spans="1:231" s="95" customFormat="1" ht="16.5" customHeight="1">
      <c r="A60" s="121">
        <v>607005</v>
      </c>
      <c r="B60" s="113" t="s">
        <v>36</v>
      </c>
      <c r="C60" s="113">
        <v>12352</v>
      </c>
      <c r="D60" s="113">
        <v>7526</v>
      </c>
      <c r="E60" s="113">
        <v>6793</v>
      </c>
      <c r="F60" s="117">
        <f t="shared" si="34"/>
        <v>-0.2584129013592089</v>
      </c>
      <c r="G60" s="113">
        <v>4143</v>
      </c>
      <c r="H60" s="122">
        <v>0.8</v>
      </c>
      <c r="I60" s="113">
        <f t="shared" si="35"/>
        <v>3736</v>
      </c>
      <c r="J60" s="113">
        <f aca="true" t="shared" si="38" ref="J60:K62">ROUND(I60*(1+$F60),0)</f>
        <v>2771</v>
      </c>
      <c r="K60" s="113">
        <f t="shared" si="38"/>
        <v>2055</v>
      </c>
      <c r="L60" s="128">
        <f aca="true" t="shared" si="39" ref="L60:N62">ROUND(I60*$H60,0)</f>
        <v>2989</v>
      </c>
      <c r="M60" s="128">
        <f t="shared" si="39"/>
        <v>2217</v>
      </c>
      <c r="N60" s="128">
        <f t="shared" si="39"/>
        <v>1644</v>
      </c>
      <c r="HL60" s="102"/>
      <c r="HM60" s="102"/>
      <c r="HN60" s="102"/>
      <c r="HO60" s="102"/>
      <c r="HP60" s="102"/>
      <c r="HQ60" s="102"/>
      <c r="HR60" s="102"/>
      <c r="HS60" s="102"/>
      <c r="HT60" s="102"/>
      <c r="HU60" s="102"/>
      <c r="HV60" s="102"/>
      <c r="HW60" s="102"/>
    </row>
    <row r="61" spans="1:231" s="95" customFormat="1" ht="16.5" customHeight="1">
      <c r="A61" s="121">
        <v>607006</v>
      </c>
      <c r="B61" s="113" t="s">
        <v>37</v>
      </c>
      <c r="C61" s="113">
        <v>7914</v>
      </c>
      <c r="D61" s="113">
        <v>6720</v>
      </c>
      <c r="E61" s="113">
        <v>6000</v>
      </c>
      <c r="F61" s="117">
        <f t="shared" si="34"/>
        <v>-0.1292818402476511</v>
      </c>
      <c r="G61" s="113">
        <v>3412</v>
      </c>
      <c r="H61" s="122">
        <v>0.8</v>
      </c>
      <c r="I61" s="113">
        <f t="shared" si="35"/>
        <v>4549</v>
      </c>
      <c r="J61" s="113">
        <f t="shared" si="38"/>
        <v>3961</v>
      </c>
      <c r="K61" s="113">
        <f t="shared" si="38"/>
        <v>3449</v>
      </c>
      <c r="L61" s="128">
        <f t="shared" si="39"/>
        <v>3639</v>
      </c>
      <c r="M61" s="128">
        <f t="shared" si="39"/>
        <v>3169</v>
      </c>
      <c r="N61" s="128">
        <f t="shared" si="39"/>
        <v>2759</v>
      </c>
      <c r="HL61" s="102"/>
      <c r="HM61" s="102"/>
      <c r="HN61" s="102"/>
      <c r="HO61" s="102"/>
      <c r="HP61" s="102"/>
      <c r="HQ61" s="102"/>
      <c r="HR61" s="102"/>
      <c r="HS61" s="102"/>
      <c r="HT61" s="102"/>
      <c r="HU61" s="102"/>
      <c r="HV61" s="102"/>
      <c r="HW61" s="102"/>
    </row>
    <row r="62" spans="1:231" s="95" customFormat="1" ht="16.5" customHeight="1">
      <c r="A62" s="121">
        <v>607007</v>
      </c>
      <c r="B62" s="113" t="s">
        <v>38</v>
      </c>
      <c r="C62" s="113">
        <v>5719</v>
      </c>
      <c r="D62" s="113">
        <v>3845</v>
      </c>
      <c r="E62" s="113">
        <v>3252</v>
      </c>
      <c r="F62" s="117">
        <f t="shared" si="34"/>
        <v>-0.24592382379205724</v>
      </c>
      <c r="G62" s="113">
        <v>1572</v>
      </c>
      <c r="H62" s="122">
        <v>0.8</v>
      </c>
      <c r="I62" s="113">
        <f t="shared" si="35"/>
        <v>1849</v>
      </c>
      <c r="J62" s="113">
        <f t="shared" si="38"/>
        <v>1394</v>
      </c>
      <c r="K62" s="113">
        <f t="shared" si="38"/>
        <v>1051</v>
      </c>
      <c r="L62" s="128">
        <f t="shared" si="39"/>
        <v>1479</v>
      </c>
      <c r="M62" s="128">
        <f t="shared" si="39"/>
        <v>1115</v>
      </c>
      <c r="N62" s="128">
        <f t="shared" si="39"/>
        <v>841</v>
      </c>
      <c r="HL62" s="102"/>
      <c r="HM62" s="102"/>
      <c r="HN62" s="102"/>
      <c r="HO62" s="102"/>
      <c r="HP62" s="102"/>
      <c r="HQ62" s="102"/>
      <c r="HR62" s="102"/>
      <c r="HS62" s="102"/>
      <c r="HT62" s="102"/>
      <c r="HU62" s="102"/>
      <c r="HV62" s="102"/>
      <c r="HW62" s="102"/>
    </row>
    <row r="63" spans="1:219" s="98" customFormat="1" ht="16.5" customHeight="1">
      <c r="A63" s="108">
        <v>608</v>
      </c>
      <c r="B63" s="109" t="s">
        <v>39</v>
      </c>
      <c r="C63" s="109">
        <f>SUM(C64:C72)</f>
        <v>69168</v>
      </c>
      <c r="D63" s="109">
        <f>SUM(D64:D72)</f>
        <v>52204</v>
      </c>
      <c r="E63" s="109">
        <f>SUM(E64:E72)</f>
        <v>50235</v>
      </c>
      <c r="F63" s="109"/>
      <c r="G63" s="109">
        <f>SUM(G64:G72)</f>
        <v>23493</v>
      </c>
      <c r="H63" s="115"/>
      <c r="I63" s="109">
        <f aca="true" t="shared" si="40" ref="I63:N63">SUM(I64:I72)</f>
        <v>36866</v>
      </c>
      <c r="J63" s="109">
        <f t="shared" si="40"/>
        <v>31711</v>
      </c>
      <c r="K63" s="109">
        <f t="shared" si="40"/>
        <v>27353</v>
      </c>
      <c r="L63" s="129">
        <f t="shared" si="40"/>
        <v>29492</v>
      </c>
      <c r="M63" s="129">
        <f t="shared" si="40"/>
        <v>25367</v>
      </c>
      <c r="N63" s="129">
        <f t="shared" si="40"/>
        <v>21882</v>
      </c>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f>SUM(B63:HH63)</f>
        <v>367771</v>
      </c>
      <c r="HJ63" s="101"/>
      <c r="HK63" s="101"/>
    </row>
    <row r="64" spans="1:14" s="95" customFormat="1" ht="16.5" customHeight="1">
      <c r="A64" s="121">
        <v>608001</v>
      </c>
      <c r="B64" s="113" t="s">
        <v>40</v>
      </c>
      <c r="C64" s="113"/>
      <c r="D64" s="113"/>
      <c r="E64" s="113"/>
      <c r="F64" s="117"/>
      <c r="G64" s="113"/>
      <c r="H64" s="115"/>
      <c r="I64" s="113">
        <f>ROUND(C64*(1+$F64),0)</f>
        <v>0</v>
      </c>
      <c r="J64" s="113">
        <f>ROUND(D64*(1+$F64),0)</f>
        <v>0</v>
      </c>
      <c r="K64" s="113">
        <f>ROUND(E64*(1+$F64),0)</f>
        <v>0</v>
      </c>
      <c r="L64" s="128"/>
      <c r="M64" s="128"/>
      <c r="N64" s="128"/>
    </row>
    <row r="65" spans="1:231" s="95" customFormat="1" ht="16.5" customHeight="1">
      <c r="A65" s="121">
        <v>608002</v>
      </c>
      <c r="B65" s="113" t="s">
        <v>41</v>
      </c>
      <c r="C65" s="113">
        <v>5492</v>
      </c>
      <c r="D65" s="113">
        <v>4358</v>
      </c>
      <c r="E65" s="113">
        <v>4394</v>
      </c>
      <c r="F65" s="117">
        <f aca="true" t="shared" si="41" ref="F65:F72">(E65/C65)^(1/2)-1</f>
        <v>-0.1055320949234988</v>
      </c>
      <c r="G65" s="113">
        <v>3219</v>
      </c>
      <c r="H65" s="122">
        <v>0.8</v>
      </c>
      <c r="I65" s="113">
        <f aca="true" t="shared" si="42" ref="I65:I72">ROUND(E65*(1+$F65)^2,0)</f>
        <v>3516</v>
      </c>
      <c r="J65" s="113">
        <f>ROUND(I65*(1+$F65),0)</f>
        <v>3145</v>
      </c>
      <c r="K65" s="113">
        <f>ROUND(J65*(1+$F65),0)</f>
        <v>2813</v>
      </c>
      <c r="L65" s="128">
        <f aca="true" t="shared" si="43" ref="L65:N66">ROUND(I65*$H65,0)</f>
        <v>2813</v>
      </c>
      <c r="M65" s="128">
        <f t="shared" si="43"/>
        <v>2516</v>
      </c>
      <c r="N65" s="128">
        <f t="shared" si="43"/>
        <v>2250</v>
      </c>
      <c r="HL65" s="102"/>
      <c r="HM65" s="102"/>
      <c r="HN65" s="102"/>
      <c r="HO65" s="102"/>
      <c r="HP65" s="102"/>
      <c r="HQ65" s="102"/>
      <c r="HR65" s="102"/>
      <c r="HS65" s="102"/>
      <c r="HT65" s="102"/>
      <c r="HU65" s="102"/>
      <c r="HV65" s="102"/>
      <c r="HW65" s="102"/>
    </row>
    <row r="66" spans="1:231" s="95" customFormat="1" ht="16.5" customHeight="1">
      <c r="A66" s="121">
        <v>608003</v>
      </c>
      <c r="B66" s="113" t="s">
        <v>42</v>
      </c>
      <c r="C66" s="113">
        <v>15797</v>
      </c>
      <c r="D66" s="113">
        <v>11070</v>
      </c>
      <c r="E66" s="113">
        <v>10132</v>
      </c>
      <c r="F66" s="117">
        <f t="shared" si="41"/>
        <v>-0.19913321629530578</v>
      </c>
      <c r="G66" s="113">
        <v>4568</v>
      </c>
      <c r="H66" s="122">
        <v>0.8</v>
      </c>
      <c r="I66" s="113">
        <f t="shared" si="42"/>
        <v>6499</v>
      </c>
      <c r="J66" s="113">
        <f>ROUND(I66*(1+$F66),0)</f>
        <v>5205</v>
      </c>
      <c r="K66" s="113">
        <f>ROUND(J66*(1+$F66),0)</f>
        <v>4169</v>
      </c>
      <c r="L66" s="128">
        <f t="shared" si="43"/>
        <v>5199</v>
      </c>
      <c r="M66" s="128">
        <f t="shared" si="43"/>
        <v>4164</v>
      </c>
      <c r="N66" s="128">
        <f t="shared" si="43"/>
        <v>3335</v>
      </c>
      <c r="HL66" s="102"/>
      <c r="HM66" s="102"/>
      <c r="HN66" s="102"/>
      <c r="HO66" s="102"/>
      <c r="HP66" s="102"/>
      <c r="HQ66" s="102"/>
      <c r="HR66" s="102"/>
      <c r="HS66" s="102"/>
      <c r="HT66" s="102"/>
      <c r="HU66" s="102"/>
      <c r="HV66" s="102"/>
      <c r="HW66" s="102"/>
    </row>
    <row r="67" spans="1:231" s="95" customFormat="1" ht="16.5" customHeight="1">
      <c r="A67" s="121">
        <v>608004</v>
      </c>
      <c r="B67" s="113" t="s">
        <v>43</v>
      </c>
      <c r="C67" s="113">
        <v>8500</v>
      </c>
      <c r="D67" s="113">
        <v>7045</v>
      </c>
      <c r="E67" s="113">
        <v>7501</v>
      </c>
      <c r="F67" s="117">
        <f t="shared" si="41"/>
        <v>-0.06060094303044239</v>
      </c>
      <c r="G67" s="113">
        <v>4862</v>
      </c>
      <c r="H67" s="122">
        <v>0.8</v>
      </c>
      <c r="I67" s="113">
        <f t="shared" si="42"/>
        <v>6619</v>
      </c>
      <c r="J67" s="113">
        <f aca="true" t="shared" si="44" ref="J67:K69">ROUND(I67*(1+$F67),0)</f>
        <v>6218</v>
      </c>
      <c r="K67" s="113">
        <f t="shared" si="44"/>
        <v>5841</v>
      </c>
      <c r="L67" s="128">
        <f aca="true" t="shared" si="45" ref="L67:N69">ROUND(I67*$H67,0)</f>
        <v>5295</v>
      </c>
      <c r="M67" s="128">
        <f t="shared" si="45"/>
        <v>4974</v>
      </c>
      <c r="N67" s="128">
        <f t="shared" si="45"/>
        <v>4673</v>
      </c>
      <c r="HL67" s="102"/>
      <c r="HM67" s="102"/>
      <c r="HN67" s="102"/>
      <c r="HO67" s="102"/>
      <c r="HP67" s="102"/>
      <c r="HQ67" s="102"/>
      <c r="HR67" s="102"/>
      <c r="HS67" s="102"/>
      <c r="HT67" s="102"/>
      <c r="HU67" s="102"/>
      <c r="HV67" s="102"/>
      <c r="HW67" s="102"/>
    </row>
    <row r="68" spans="1:231" s="95" customFormat="1" ht="16.5" customHeight="1">
      <c r="A68" s="121">
        <v>608005</v>
      </c>
      <c r="B68" s="113" t="s">
        <v>44</v>
      </c>
      <c r="C68" s="113">
        <v>3009</v>
      </c>
      <c r="D68" s="113">
        <v>2571</v>
      </c>
      <c r="E68" s="113">
        <v>2336</v>
      </c>
      <c r="F68" s="117">
        <f t="shared" si="41"/>
        <v>-0.11889974820934823</v>
      </c>
      <c r="G68" s="113">
        <v>964</v>
      </c>
      <c r="H68" s="122">
        <v>0.8</v>
      </c>
      <c r="I68" s="113">
        <f t="shared" si="42"/>
        <v>1814</v>
      </c>
      <c r="J68" s="113">
        <f t="shared" si="44"/>
        <v>1598</v>
      </c>
      <c r="K68" s="113">
        <f t="shared" si="44"/>
        <v>1408</v>
      </c>
      <c r="L68" s="128">
        <f t="shared" si="45"/>
        <v>1451</v>
      </c>
      <c r="M68" s="128">
        <f t="shared" si="45"/>
        <v>1278</v>
      </c>
      <c r="N68" s="128">
        <f t="shared" si="45"/>
        <v>1126</v>
      </c>
      <c r="HL68" s="102"/>
      <c r="HM68" s="102"/>
      <c r="HN68" s="102"/>
      <c r="HO68" s="102"/>
      <c r="HP68" s="102"/>
      <c r="HQ68" s="102"/>
      <c r="HR68" s="102"/>
      <c r="HS68" s="102"/>
      <c r="HT68" s="102"/>
      <c r="HU68" s="102"/>
      <c r="HV68" s="102"/>
      <c r="HW68" s="102"/>
    </row>
    <row r="69" spans="1:231" s="95" customFormat="1" ht="16.5" customHeight="1">
      <c r="A69" s="121">
        <v>608006</v>
      </c>
      <c r="B69" s="113" t="s">
        <v>45</v>
      </c>
      <c r="C69" s="113">
        <v>3294</v>
      </c>
      <c r="D69" s="113">
        <v>2414</v>
      </c>
      <c r="E69" s="113">
        <v>2297</v>
      </c>
      <c r="F69" s="117">
        <f t="shared" si="41"/>
        <v>-0.16493804061195516</v>
      </c>
      <c r="G69" s="113">
        <v>948</v>
      </c>
      <c r="H69" s="122">
        <v>0.8</v>
      </c>
      <c r="I69" s="113">
        <f t="shared" si="42"/>
        <v>1602</v>
      </c>
      <c r="J69" s="113">
        <f t="shared" si="44"/>
        <v>1338</v>
      </c>
      <c r="K69" s="113">
        <f t="shared" si="44"/>
        <v>1117</v>
      </c>
      <c r="L69" s="128">
        <f t="shared" si="45"/>
        <v>1282</v>
      </c>
      <c r="M69" s="128">
        <f t="shared" si="45"/>
        <v>1070</v>
      </c>
      <c r="N69" s="128">
        <f t="shared" si="45"/>
        <v>894</v>
      </c>
      <c r="HL69" s="102"/>
      <c r="HM69" s="102"/>
      <c r="HN69" s="102"/>
      <c r="HO69" s="102"/>
      <c r="HP69" s="102"/>
      <c r="HQ69" s="102"/>
      <c r="HR69" s="102"/>
      <c r="HS69" s="102"/>
      <c r="HT69" s="102"/>
      <c r="HU69" s="102"/>
      <c r="HV69" s="102"/>
      <c r="HW69" s="102"/>
    </row>
    <row r="70" spans="1:231" s="95" customFormat="1" ht="16.5" customHeight="1">
      <c r="A70" s="121">
        <v>608007</v>
      </c>
      <c r="B70" s="113" t="s">
        <v>46</v>
      </c>
      <c r="C70" s="113">
        <v>5219</v>
      </c>
      <c r="D70" s="113">
        <v>4177</v>
      </c>
      <c r="E70" s="113">
        <v>3666</v>
      </c>
      <c r="F70" s="117">
        <f t="shared" si="41"/>
        <v>-0.1618869906967868</v>
      </c>
      <c r="G70" s="113">
        <v>1493</v>
      </c>
      <c r="H70" s="122">
        <v>0.8</v>
      </c>
      <c r="I70" s="113">
        <f t="shared" si="42"/>
        <v>2575</v>
      </c>
      <c r="J70" s="113">
        <f aca="true" t="shared" si="46" ref="J70:K72">ROUND(I70*(1+$F70),0)</f>
        <v>2158</v>
      </c>
      <c r="K70" s="113">
        <f t="shared" si="46"/>
        <v>1809</v>
      </c>
      <c r="L70" s="128">
        <f aca="true" t="shared" si="47" ref="L70:N72">ROUND(I70*$H70,0)</f>
        <v>2060</v>
      </c>
      <c r="M70" s="128">
        <f t="shared" si="47"/>
        <v>1726</v>
      </c>
      <c r="N70" s="128">
        <f t="shared" si="47"/>
        <v>1447</v>
      </c>
      <c r="HL70" s="102"/>
      <c r="HM70" s="102"/>
      <c r="HN70" s="102"/>
      <c r="HO70" s="102"/>
      <c r="HP70" s="102"/>
      <c r="HQ70" s="102"/>
      <c r="HR70" s="102"/>
      <c r="HS70" s="102"/>
      <c r="HT70" s="102"/>
      <c r="HU70" s="102"/>
      <c r="HV70" s="102"/>
      <c r="HW70" s="102"/>
    </row>
    <row r="71" spans="1:231" s="95" customFormat="1" ht="16.5" customHeight="1">
      <c r="A71" s="121">
        <v>608008</v>
      </c>
      <c r="B71" s="113" t="s">
        <v>47</v>
      </c>
      <c r="C71" s="113">
        <v>7367</v>
      </c>
      <c r="D71" s="113">
        <v>5926</v>
      </c>
      <c r="E71" s="113">
        <v>5528</v>
      </c>
      <c r="F71" s="117">
        <f t="shared" si="41"/>
        <v>-0.13375910609309205</v>
      </c>
      <c r="G71" s="113">
        <v>1675</v>
      </c>
      <c r="H71" s="122">
        <v>0.8</v>
      </c>
      <c r="I71" s="113">
        <f t="shared" si="42"/>
        <v>4148</v>
      </c>
      <c r="J71" s="113">
        <f t="shared" si="46"/>
        <v>3593</v>
      </c>
      <c r="K71" s="113">
        <f t="shared" si="46"/>
        <v>3112</v>
      </c>
      <c r="L71" s="128">
        <f t="shared" si="47"/>
        <v>3318</v>
      </c>
      <c r="M71" s="128">
        <f t="shared" si="47"/>
        <v>2874</v>
      </c>
      <c r="N71" s="128">
        <f t="shared" si="47"/>
        <v>2490</v>
      </c>
      <c r="HL71" s="102"/>
      <c r="HM71" s="102"/>
      <c r="HN71" s="102"/>
      <c r="HO71" s="102"/>
      <c r="HP71" s="102"/>
      <c r="HQ71" s="102"/>
      <c r="HR71" s="102"/>
      <c r="HS71" s="102"/>
      <c r="HT71" s="102"/>
      <c r="HU71" s="102"/>
      <c r="HV71" s="102"/>
      <c r="HW71" s="102"/>
    </row>
    <row r="72" spans="1:231" s="95" customFormat="1" ht="16.5" customHeight="1">
      <c r="A72" s="121">
        <v>608009</v>
      </c>
      <c r="B72" s="113" t="s">
        <v>48</v>
      </c>
      <c r="C72" s="113">
        <v>20490</v>
      </c>
      <c r="D72" s="113">
        <v>14643</v>
      </c>
      <c r="E72" s="113">
        <v>14381</v>
      </c>
      <c r="F72" s="117">
        <f t="shared" si="41"/>
        <v>-0.16223239308173198</v>
      </c>
      <c r="G72" s="113">
        <v>5764</v>
      </c>
      <c r="H72" s="122">
        <v>0.8</v>
      </c>
      <c r="I72" s="113">
        <f t="shared" si="42"/>
        <v>10093</v>
      </c>
      <c r="J72" s="113">
        <f t="shared" si="46"/>
        <v>8456</v>
      </c>
      <c r="K72" s="113">
        <f t="shared" si="46"/>
        <v>7084</v>
      </c>
      <c r="L72" s="128">
        <f t="shared" si="47"/>
        <v>8074</v>
      </c>
      <c r="M72" s="128">
        <f t="shared" si="47"/>
        <v>6765</v>
      </c>
      <c r="N72" s="128">
        <f t="shared" si="47"/>
        <v>5667</v>
      </c>
      <c r="HL72" s="102"/>
      <c r="HM72" s="102"/>
      <c r="HN72" s="102"/>
      <c r="HO72" s="102"/>
      <c r="HP72" s="102"/>
      <c r="HQ72" s="102"/>
      <c r="HR72" s="102"/>
      <c r="HS72" s="102"/>
      <c r="HT72" s="102"/>
      <c r="HU72" s="102"/>
      <c r="HV72" s="102"/>
      <c r="HW72" s="102"/>
    </row>
    <row r="73" spans="1:14" s="101" customFormat="1" ht="16.5" customHeight="1">
      <c r="A73" s="108">
        <v>609</v>
      </c>
      <c r="B73" s="109" t="s">
        <v>49</v>
      </c>
      <c r="C73" s="109">
        <f>SUM(C74:C79)</f>
        <v>70216</v>
      </c>
      <c r="D73" s="109">
        <f>SUM(D74:D79)</f>
        <v>56852</v>
      </c>
      <c r="E73" s="109">
        <f>SUM(E74:E79)</f>
        <v>56832</v>
      </c>
      <c r="F73" s="109"/>
      <c r="G73" s="109">
        <f>SUM(G74:G79)</f>
        <v>42054</v>
      </c>
      <c r="H73" s="115"/>
      <c r="I73" s="109">
        <f aca="true" t="shared" si="48" ref="I73:N73">SUM(I74:I79)</f>
        <v>49674</v>
      </c>
      <c r="J73" s="109">
        <f t="shared" si="48"/>
        <v>48202</v>
      </c>
      <c r="K73" s="109">
        <f t="shared" si="48"/>
        <v>48162</v>
      </c>
      <c r="L73" s="129">
        <f t="shared" si="48"/>
        <v>39738</v>
      </c>
      <c r="M73" s="129">
        <f t="shared" si="48"/>
        <v>38561</v>
      </c>
      <c r="N73" s="129">
        <f t="shared" si="48"/>
        <v>38530</v>
      </c>
    </row>
    <row r="74" spans="1:14" s="95" customFormat="1" ht="16.5" customHeight="1">
      <c r="A74" s="121">
        <v>609001</v>
      </c>
      <c r="B74" s="113" t="s">
        <v>50</v>
      </c>
      <c r="C74" s="113">
        <v>3194</v>
      </c>
      <c r="D74" s="113">
        <v>4400</v>
      </c>
      <c r="E74" s="113">
        <v>5360</v>
      </c>
      <c r="F74" s="117">
        <f aca="true" t="shared" si="49" ref="F74:F79">(E74/C74)^(1/2)-1</f>
        <v>0.2954329487603271</v>
      </c>
      <c r="G74" s="113">
        <v>2570</v>
      </c>
      <c r="H74" s="122">
        <v>0.8</v>
      </c>
      <c r="I74" s="113">
        <f aca="true" t="shared" si="50" ref="I74:I79">ROUND(E74*(1+$F74)^2,0)</f>
        <v>8995</v>
      </c>
      <c r="J74" s="113">
        <f aca="true" t="shared" si="51" ref="J74:K79">ROUND(I74*(1+$F74),0)</f>
        <v>11652</v>
      </c>
      <c r="K74" s="113">
        <f t="shared" si="51"/>
        <v>15094</v>
      </c>
      <c r="L74" s="128">
        <f aca="true" t="shared" si="52" ref="L74:N79">ROUND(I74*$H74,0)</f>
        <v>7196</v>
      </c>
      <c r="M74" s="128">
        <f t="shared" si="52"/>
        <v>9322</v>
      </c>
      <c r="N74" s="128">
        <f t="shared" si="52"/>
        <v>12075</v>
      </c>
    </row>
    <row r="75" spans="1:231" s="95" customFormat="1" ht="16.5" customHeight="1">
      <c r="A75" s="121">
        <v>609002</v>
      </c>
      <c r="B75" s="113" t="s">
        <v>51</v>
      </c>
      <c r="C75" s="113">
        <v>27827</v>
      </c>
      <c r="D75" s="113">
        <v>17374</v>
      </c>
      <c r="E75" s="113">
        <v>17856</v>
      </c>
      <c r="F75" s="117">
        <f t="shared" si="49"/>
        <v>-0.198951346727541</v>
      </c>
      <c r="G75" s="113">
        <v>18193</v>
      </c>
      <c r="H75" s="122">
        <v>0.8</v>
      </c>
      <c r="I75" s="113">
        <f t="shared" si="50"/>
        <v>11458</v>
      </c>
      <c r="J75" s="113">
        <f t="shared" si="51"/>
        <v>9178</v>
      </c>
      <c r="K75" s="113">
        <f t="shared" si="51"/>
        <v>7352</v>
      </c>
      <c r="L75" s="128">
        <f t="shared" si="52"/>
        <v>9166</v>
      </c>
      <c r="M75" s="128">
        <f t="shared" si="52"/>
        <v>7342</v>
      </c>
      <c r="N75" s="128">
        <f t="shared" si="52"/>
        <v>5882</v>
      </c>
      <c r="HL75" s="102"/>
      <c r="HM75" s="102"/>
      <c r="HN75" s="102"/>
      <c r="HO75" s="102"/>
      <c r="HP75" s="102"/>
      <c r="HQ75" s="102"/>
      <c r="HR75" s="102"/>
      <c r="HS75" s="102"/>
      <c r="HT75" s="102"/>
      <c r="HU75" s="102"/>
      <c r="HV75" s="102"/>
      <c r="HW75" s="102"/>
    </row>
    <row r="76" spans="1:231" s="95" customFormat="1" ht="16.5" customHeight="1">
      <c r="A76" s="121">
        <v>609003</v>
      </c>
      <c r="B76" s="113" t="s">
        <v>52</v>
      </c>
      <c r="C76" s="113">
        <v>10949</v>
      </c>
      <c r="D76" s="113">
        <v>7638</v>
      </c>
      <c r="E76" s="113">
        <v>7792</v>
      </c>
      <c r="F76" s="117">
        <f t="shared" si="49"/>
        <v>-0.15639869275474794</v>
      </c>
      <c r="G76" s="113">
        <v>5973</v>
      </c>
      <c r="H76" s="122">
        <v>0.8</v>
      </c>
      <c r="I76" s="113">
        <f t="shared" si="50"/>
        <v>5545</v>
      </c>
      <c r="J76" s="113">
        <f t="shared" si="51"/>
        <v>4678</v>
      </c>
      <c r="K76" s="113">
        <f t="shared" si="51"/>
        <v>3946</v>
      </c>
      <c r="L76" s="128">
        <f t="shared" si="52"/>
        <v>4436</v>
      </c>
      <c r="M76" s="128">
        <f t="shared" si="52"/>
        <v>3742</v>
      </c>
      <c r="N76" s="128">
        <f t="shared" si="52"/>
        <v>3157</v>
      </c>
      <c r="HL76" s="102"/>
      <c r="HM76" s="102"/>
      <c r="HN76" s="102"/>
      <c r="HO76" s="102"/>
      <c r="HP76" s="102"/>
      <c r="HQ76" s="102"/>
      <c r="HR76" s="102"/>
      <c r="HS76" s="102"/>
      <c r="HT76" s="102"/>
      <c r="HU76" s="102"/>
      <c r="HV76" s="102"/>
      <c r="HW76" s="102"/>
    </row>
    <row r="77" spans="1:231" s="95" customFormat="1" ht="16.5" customHeight="1">
      <c r="A77" s="121">
        <v>609004</v>
      </c>
      <c r="B77" s="113" t="s">
        <v>53</v>
      </c>
      <c r="C77" s="113">
        <v>13803</v>
      </c>
      <c r="D77" s="113">
        <v>13463</v>
      </c>
      <c r="E77" s="113">
        <v>12823</v>
      </c>
      <c r="F77" s="117">
        <f t="shared" si="49"/>
        <v>-0.036153050622537375</v>
      </c>
      <c r="G77" s="113">
        <v>7860</v>
      </c>
      <c r="H77" s="122">
        <v>0.8</v>
      </c>
      <c r="I77" s="113">
        <f t="shared" si="50"/>
        <v>11913</v>
      </c>
      <c r="J77" s="113">
        <f t="shared" si="51"/>
        <v>11482</v>
      </c>
      <c r="K77" s="113">
        <f t="shared" si="51"/>
        <v>11067</v>
      </c>
      <c r="L77" s="128">
        <f t="shared" si="52"/>
        <v>9530</v>
      </c>
      <c r="M77" s="128">
        <f t="shared" si="52"/>
        <v>9186</v>
      </c>
      <c r="N77" s="128">
        <f t="shared" si="52"/>
        <v>8854</v>
      </c>
      <c r="HL77" s="102"/>
      <c r="HM77" s="102"/>
      <c r="HN77" s="102"/>
      <c r="HO77" s="102"/>
      <c r="HP77" s="102"/>
      <c r="HQ77" s="102"/>
      <c r="HR77" s="102"/>
      <c r="HS77" s="102"/>
      <c r="HT77" s="102"/>
      <c r="HU77" s="102"/>
      <c r="HV77" s="102"/>
      <c r="HW77" s="102"/>
    </row>
    <row r="78" spans="1:231" s="95" customFormat="1" ht="16.5" customHeight="1">
      <c r="A78" s="121">
        <v>609005</v>
      </c>
      <c r="B78" s="113" t="s">
        <v>54</v>
      </c>
      <c r="C78" s="113">
        <v>11538</v>
      </c>
      <c r="D78" s="113">
        <v>10751</v>
      </c>
      <c r="E78" s="113">
        <v>10012</v>
      </c>
      <c r="F78" s="117">
        <f t="shared" si="49"/>
        <v>-0.06847363090370895</v>
      </c>
      <c r="G78" s="113">
        <v>6209</v>
      </c>
      <c r="H78" s="122">
        <v>0.8</v>
      </c>
      <c r="I78" s="113">
        <f t="shared" si="50"/>
        <v>8688</v>
      </c>
      <c r="J78" s="113">
        <f t="shared" si="51"/>
        <v>8093</v>
      </c>
      <c r="K78" s="113">
        <f t="shared" si="51"/>
        <v>7539</v>
      </c>
      <c r="L78" s="128">
        <f t="shared" si="52"/>
        <v>6950</v>
      </c>
      <c r="M78" s="128">
        <f t="shared" si="52"/>
        <v>6474</v>
      </c>
      <c r="N78" s="128">
        <f t="shared" si="52"/>
        <v>6031</v>
      </c>
      <c r="HL78" s="102"/>
      <c r="HM78" s="102"/>
      <c r="HN78" s="102"/>
      <c r="HO78" s="102"/>
      <c r="HP78" s="102"/>
      <c r="HQ78" s="102"/>
      <c r="HR78" s="102"/>
      <c r="HS78" s="102"/>
      <c r="HT78" s="102"/>
      <c r="HU78" s="102"/>
      <c r="HV78" s="102"/>
      <c r="HW78" s="102"/>
    </row>
    <row r="79" spans="1:231" s="95" customFormat="1" ht="16.5" customHeight="1">
      <c r="A79" s="121">
        <v>609006</v>
      </c>
      <c r="B79" s="113" t="s">
        <v>55</v>
      </c>
      <c r="C79" s="113">
        <v>2905</v>
      </c>
      <c r="D79" s="113">
        <v>3226</v>
      </c>
      <c r="E79" s="113">
        <v>2989</v>
      </c>
      <c r="F79" s="117">
        <f t="shared" si="49"/>
        <v>0.014354801167028697</v>
      </c>
      <c r="G79" s="113">
        <v>1249</v>
      </c>
      <c r="H79" s="122">
        <v>0.8</v>
      </c>
      <c r="I79" s="113">
        <f t="shared" si="50"/>
        <v>3075</v>
      </c>
      <c r="J79" s="113">
        <f t="shared" si="51"/>
        <v>3119</v>
      </c>
      <c r="K79" s="113">
        <f t="shared" si="51"/>
        <v>3164</v>
      </c>
      <c r="L79" s="128">
        <f t="shared" si="52"/>
        <v>2460</v>
      </c>
      <c r="M79" s="128">
        <f t="shared" si="52"/>
        <v>2495</v>
      </c>
      <c r="N79" s="128">
        <f t="shared" si="52"/>
        <v>2531</v>
      </c>
      <c r="HL79" s="102"/>
      <c r="HM79" s="102"/>
      <c r="HN79" s="102"/>
      <c r="HO79" s="102"/>
      <c r="HP79" s="102"/>
      <c r="HQ79" s="102"/>
      <c r="HR79" s="102"/>
      <c r="HS79" s="102"/>
      <c r="HT79" s="102"/>
      <c r="HU79" s="102"/>
      <c r="HV79" s="102"/>
      <c r="HW79" s="102"/>
    </row>
    <row r="80" spans="1:14" s="101" customFormat="1" ht="16.5" customHeight="1">
      <c r="A80" s="108">
        <v>610</v>
      </c>
      <c r="B80" s="109" t="s">
        <v>56</v>
      </c>
      <c r="C80" s="109">
        <f>SUM(C81:C85)</f>
        <v>45944</v>
      </c>
      <c r="D80" s="109">
        <f>SUM(D81:D85)</f>
        <v>42702</v>
      </c>
      <c r="E80" s="109">
        <f>SUM(E81:E85)</f>
        <v>40270</v>
      </c>
      <c r="F80" s="109"/>
      <c r="G80" s="109">
        <f>SUM(G81:G85)</f>
        <v>10937</v>
      </c>
      <c r="H80" s="115"/>
      <c r="I80" s="109">
        <f aca="true" t="shared" si="53" ref="I80:N80">SUM(I81:I85)</f>
        <v>35905</v>
      </c>
      <c r="J80" s="109">
        <f t="shared" si="53"/>
        <v>34111</v>
      </c>
      <c r="K80" s="109">
        <f t="shared" si="53"/>
        <v>32532</v>
      </c>
      <c r="L80" s="129">
        <f t="shared" si="53"/>
        <v>28724</v>
      </c>
      <c r="M80" s="129">
        <f t="shared" si="53"/>
        <v>27288</v>
      </c>
      <c r="N80" s="129">
        <f t="shared" si="53"/>
        <v>26025</v>
      </c>
    </row>
    <row r="81" spans="1:14" s="95" customFormat="1" ht="16.5" customHeight="1">
      <c r="A81" s="121">
        <v>610001</v>
      </c>
      <c r="B81" s="113" t="s">
        <v>57</v>
      </c>
      <c r="C81" s="113">
        <v>1142</v>
      </c>
      <c r="D81" s="113">
        <v>888</v>
      </c>
      <c r="E81" s="113">
        <v>768</v>
      </c>
      <c r="F81" s="117">
        <f>(E81/C81)^(1/2)-1</f>
        <v>-0.17993635717481493</v>
      </c>
      <c r="G81" s="113">
        <v>0</v>
      </c>
      <c r="H81" s="122">
        <v>0.8</v>
      </c>
      <c r="I81" s="113">
        <f>ROUND(E81*(1+$F81)^2,0)</f>
        <v>516</v>
      </c>
      <c r="J81" s="113">
        <f>ROUND(I81*(1+$F81),0)</f>
        <v>423</v>
      </c>
      <c r="K81" s="113">
        <f>ROUND(J81*(1+$F81),0)</f>
        <v>347</v>
      </c>
      <c r="L81" s="128">
        <f aca="true" t="shared" si="54" ref="L81:N85">ROUND(I81*$H81,0)</f>
        <v>413</v>
      </c>
      <c r="M81" s="128">
        <f t="shared" si="54"/>
        <v>338</v>
      </c>
      <c r="N81" s="128">
        <f t="shared" si="54"/>
        <v>278</v>
      </c>
    </row>
    <row r="82" spans="1:231" s="95" customFormat="1" ht="16.5" customHeight="1">
      <c r="A82" s="121">
        <v>610002</v>
      </c>
      <c r="B82" s="113" t="s">
        <v>58</v>
      </c>
      <c r="C82" s="113">
        <v>8395</v>
      </c>
      <c r="D82" s="113">
        <v>7320</v>
      </c>
      <c r="E82" s="113">
        <v>6611</v>
      </c>
      <c r="F82" s="117">
        <f>(E82/C82)^(1/2)-1</f>
        <v>-0.11259222727524132</v>
      </c>
      <c r="G82" s="113">
        <v>4876</v>
      </c>
      <c r="H82" s="122">
        <v>0.8</v>
      </c>
      <c r="I82" s="113">
        <f>ROUND(E82*(1+$F82)^2,0)</f>
        <v>5206</v>
      </c>
      <c r="J82" s="113">
        <f>ROUND(I82*(1+$F82),0)</f>
        <v>4620</v>
      </c>
      <c r="K82" s="113">
        <f>ROUND(J82*(1+$F82),0)</f>
        <v>4100</v>
      </c>
      <c r="L82" s="128">
        <f>ROUND(I82*$H82,0)</f>
        <v>4165</v>
      </c>
      <c r="M82" s="128">
        <f>ROUND(J82*$H82,0)</f>
        <v>3696</v>
      </c>
      <c r="N82" s="128">
        <f>ROUND(K82*$H82,0)</f>
        <v>3280</v>
      </c>
      <c r="HL82" s="102"/>
      <c r="HM82" s="102"/>
      <c r="HN82" s="102"/>
      <c r="HO82" s="102"/>
      <c r="HP82" s="102"/>
      <c r="HQ82" s="102"/>
      <c r="HR82" s="102"/>
      <c r="HS82" s="102"/>
      <c r="HT82" s="102"/>
      <c r="HU82" s="102"/>
      <c r="HV82" s="102"/>
      <c r="HW82" s="102"/>
    </row>
    <row r="83" spans="1:231" s="95" customFormat="1" ht="16.5" customHeight="1">
      <c r="A83" s="121">
        <v>610003</v>
      </c>
      <c r="B83" s="113" t="s">
        <v>59</v>
      </c>
      <c r="C83" s="113">
        <v>19956</v>
      </c>
      <c r="D83" s="113">
        <v>20494</v>
      </c>
      <c r="E83" s="113">
        <v>19834</v>
      </c>
      <c r="F83" s="117">
        <f>(E83/C83)^(1/2)-1</f>
        <v>-0.0030614109129368794</v>
      </c>
      <c r="G83" s="113">
        <v>1832</v>
      </c>
      <c r="H83" s="122">
        <v>0.8</v>
      </c>
      <c r="I83" s="113">
        <f>ROUND(E83*(1+$F83)^2,0)</f>
        <v>19713</v>
      </c>
      <c r="J83" s="113">
        <f aca="true" t="shared" si="55" ref="J83:K85">ROUND(I83*(1+$F83),0)</f>
        <v>19653</v>
      </c>
      <c r="K83" s="113">
        <f t="shared" si="55"/>
        <v>19593</v>
      </c>
      <c r="L83" s="128">
        <f t="shared" si="54"/>
        <v>15770</v>
      </c>
      <c r="M83" s="128">
        <f t="shared" si="54"/>
        <v>15722</v>
      </c>
      <c r="N83" s="128">
        <f t="shared" si="54"/>
        <v>15674</v>
      </c>
      <c r="HL83" s="102"/>
      <c r="HM83" s="102"/>
      <c r="HN83" s="102"/>
      <c r="HO83" s="102"/>
      <c r="HP83" s="102"/>
      <c r="HQ83" s="102"/>
      <c r="HR83" s="102"/>
      <c r="HS83" s="102"/>
      <c r="HT83" s="102"/>
      <c r="HU83" s="102"/>
      <c r="HV83" s="102"/>
      <c r="HW83" s="102"/>
    </row>
    <row r="84" spans="1:231" s="95" customFormat="1" ht="16.5" customHeight="1">
      <c r="A84" s="121">
        <v>610004</v>
      </c>
      <c r="B84" s="113" t="s">
        <v>60</v>
      </c>
      <c r="C84" s="113">
        <v>13066</v>
      </c>
      <c r="D84" s="113">
        <v>10348</v>
      </c>
      <c r="E84" s="113">
        <v>9835</v>
      </c>
      <c r="F84" s="117">
        <f>(E84/C84)^(1/2)-1</f>
        <v>-0.1324073678529274</v>
      </c>
      <c r="G84" s="113">
        <v>1450</v>
      </c>
      <c r="H84" s="122">
        <v>0.8</v>
      </c>
      <c r="I84" s="113">
        <f>ROUND(E84*(1+$F84)^2,0)</f>
        <v>7403</v>
      </c>
      <c r="J84" s="113">
        <f t="shared" si="55"/>
        <v>6423</v>
      </c>
      <c r="K84" s="113">
        <f t="shared" si="55"/>
        <v>5573</v>
      </c>
      <c r="L84" s="128">
        <f t="shared" si="54"/>
        <v>5922</v>
      </c>
      <c r="M84" s="128">
        <f t="shared" si="54"/>
        <v>5138</v>
      </c>
      <c r="N84" s="128">
        <f t="shared" si="54"/>
        <v>4458</v>
      </c>
      <c r="HL84" s="102"/>
      <c r="HM84" s="102"/>
      <c r="HN84" s="102"/>
      <c r="HO84" s="102"/>
      <c r="HP84" s="102"/>
      <c r="HQ84" s="102"/>
      <c r="HR84" s="102"/>
      <c r="HS84" s="102"/>
      <c r="HT84" s="102"/>
      <c r="HU84" s="102"/>
      <c r="HV84" s="102"/>
      <c r="HW84" s="102"/>
    </row>
    <row r="85" spans="1:231" s="95" customFormat="1" ht="16.5" customHeight="1">
      <c r="A85" s="121">
        <v>610005</v>
      </c>
      <c r="B85" s="113" t="s">
        <v>61</v>
      </c>
      <c r="C85" s="113">
        <v>3385</v>
      </c>
      <c r="D85" s="113">
        <v>3652</v>
      </c>
      <c r="E85" s="113">
        <v>3222</v>
      </c>
      <c r="F85" s="117">
        <f>(E85/C85)^(1/2)-1</f>
        <v>-0.024373851778737077</v>
      </c>
      <c r="G85" s="113">
        <v>2779</v>
      </c>
      <c r="H85" s="122">
        <v>0.8</v>
      </c>
      <c r="I85" s="113">
        <f>ROUND(E85*(1+$F85)^2,0)</f>
        <v>3067</v>
      </c>
      <c r="J85" s="113">
        <f t="shared" si="55"/>
        <v>2992</v>
      </c>
      <c r="K85" s="113">
        <f t="shared" si="55"/>
        <v>2919</v>
      </c>
      <c r="L85" s="128">
        <f t="shared" si="54"/>
        <v>2454</v>
      </c>
      <c r="M85" s="128">
        <f t="shared" si="54"/>
        <v>2394</v>
      </c>
      <c r="N85" s="128">
        <f t="shared" si="54"/>
        <v>2335</v>
      </c>
      <c r="HL85" s="102"/>
      <c r="HM85" s="102"/>
      <c r="HN85" s="102"/>
      <c r="HO85" s="102"/>
      <c r="HP85" s="102"/>
      <c r="HQ85" s="102"/>
      <c r="HR85" s="102"/>
      <c r="HS85" s="102"/>
      <c r="HT85" s="102"/>
      <c r="HU85" s="102"/>
      <c r="HV85" s="102"/>
      <c r="HW85" s="102"/>
    </row>
    <row r="86" spans="1:14" s="101" customFormat="1" ht="16.5" customHeight="1">
      <c r="A86" s="108">
        <v>613</v>
      </c>
      <c r="B86" s="109" t="s">
        <v>192</v>
      </c>
      <c r="C86" s="109">
        <f>SUM(C87:C90)</f>
        <v>24020</v>
      </c>
      <c r="D86" s="109">
        <f>SUM(D87:D90)</f>
        <v>20106</v>
      </c>
      <c r="E86" s="109">
        <f>SUM(E87:E90)</f>
        <v>17449</v>
      </c>
      <c r="F86" s="109"/>
      <c r="G86" s="109">
        <f>SUM(G87:G90)</f>
        <v>14503</v>
      </c>
      <c r="H86" s="115"/>
      <c r="I86" s="109">
        <f aca="true" t="shared" si="56" ref="I86:N86">SUM(I87:I90)</f>
        <v>12715</v>
      </c>
      <c r="J86" s="109">
        <f t="shared" si="56"/>
        <v>10867</v>
      </c>
      <c r="K86" s="109">
        <f t="shared" si="56"/>
        <v>9295</v>
      </c>
      <c r="L86" s="129">
        <f t="shared" si="56"/>
        <v>10171</v>
      </c>
      <c r="M86" s="129">
        <f t="shared" si="56"/>
        <v>8693</v>
      </c>
      <c r="N86" s="129">
        <f t="shared" si="56"/>
        <v>7436</v>
      </c>
    </row>
    <row r="87" spans="1:231" s="95" customFormat="1" ht="16.5" customHeight="1">
      <c r="A87" s="121">
        <v>613001</v>
      </c>
      <c r="B87" s="113" t="s">
        <v>63</v>
      </c>
      <c r="C87" s="113"/>
      <c r="D87" s="113"/>
      <c r="E87" s="113"/>
      <c r="F87" s="117"/>
      <c r="G87" s="113"/>
      <c r="H87" s="115"/>
      <c r="I87" s="113">
        <f>ROUND(C87*(1+$F87),0)</f>
        <v>0</v>
      </c>
      <c r="J87" s="113">
        <f>ROUND(D87*(1+$F87),0)</f>
        <v>0</v>
      </c>
      <c r="K87" s="113">
        <f>ROUND(E87*(1+$F87),0)</f>
        <v>0</v>
      </c>
      <c r="L87" s="128"/>
      <c r="M87" s="128"/>
      <c r="N87" s="128"/>
      <c r="HL87" s="102"/>
      <c r="HM87" s="102"/>
      <c r="HN87" s="102"/>
      <c r="HO87" s="102"/>
      <c r="HP87" s="102"/>
      <c r="HQ87" s="102"/>
      <c r="HR87" s="102"/>
      <c r="HS87" s="102"/>
      <c r="HT87" s="102"/>
      <c r="HU87" s="102"/>
      <c r="HV87" s="102"/>
      <c r="HW87" s="102"/>
    </row>
    <row r="88" spans="1:231" s="95" customFormat="1" ht="16.5" customHeight="1">
      <c r="A88" s="121">
        <v>613005</v>
      </c>
      <c r="B88" s="113" t="s">
        <v>64</v>
      </c>
      <c r="C88" s="113">
        <v>9280</v>
      </c>
      <c r="D88" s="113">
        <v>7669</v>
      </c>
      <c r="E88" s="113">
        <v>6436</v>
      </c>
      <c r="F88" s="117">
        <f>(E88/C88)^(1/2)-1</f>
        <v>-0.16721282264997572</v>
      </c>
      <c r="G88" s="113">
        <v>4786</v>
      </c>
      <c r="H88" s="122">
        <v>0.8</v>
      </c>
      <c r="I88" s="113">
        <f>ROUND(E88*(1+$F88)^2,0)</f>
        <v>4464</v>
      </c>
      <c r="J88" s="113">
        <f aca="true" t="shared" si="57" ref="J88:K90">ROUND(I88*(1+$F88),0)</f>
        <v>3718</v>
      </c>
      <c r="K88" s="113">
        <f t="shared" si="57"/>
        <v>3096</v>
      </c>
      <c r="L88" s="128">
        <f aca="true" t="shared" si="58" ref="L88:N90">ROUND(I88*$H88,0)</f>
        <v>3571</v>
      </c>
      <c r="M88" s="128">
        <f t="shared" si="58"/>
        <v>2974</v>
      </c>
      <c r="N88" s="128">
        <f t="shared" si="58"/>
        <v>2477</v>
      </c>
      <c r="HL88" s="102"/>
      <c r="HM88" s="102"/>
      <c r="HN88" s="102"/>
      <c r="HO88" s="102"/>
      <c r="HP88" s="102"/>
      <c r="HQ88" s="102"/>
      <c r="HR88" s="102"/>
      <c r="HS88" s="102"/>
      <c r="HT88" s="102"/>
      <c r="HU88" s="102"/>
      <c r="HV88" s="102"/>
      <c r="HW88" s="102"/>
    </row>
    <row r="89" spans="1:231" s="95" customFormat="1" ht="16.5" customHeight="1">
      <c r="A89" s="121">
        <v>613006</v>
      </c>
      <c r="B89" s="113" t="s">
        <v>65</v>
      </c>
      <c r="C89" s="113">
        <v>8889</v>
      </c>
      <c r="D89" s="113">
        <v>7282</v>
      </c>
      <c r="E89" s="113">
        <v>6358</v>
      </c>
      <c r="F89" s="117">
        <f>(E89/C89)^(1/2)-1</f>
        <v>-0.15426596428057815</v>
      </c>
      <c r="G89" s="113">
        <v>6618</v>
      </c>
      <c r="H89" s="122">
        <v>0.8</v>
      </c>
      <c r="I89" s="113">
        <f>ROUND(E89*(1+$F89)^2,0)</f>
        <v>4548</v>
      </c>
      <c r="J89" s="113">
        <f t="shared" si="57"/>
        <v>3846</v>
      </c>
      <c r="K89" s="113">
        <f t="shared" si="57"/>
        <v>3253</v>
      </c>
      <c r="L89" s="128">
        <f t="shared" si="58"/>
        <v>3638</v>
      </c>
      <c r="M89" s="128">
        <f t="shared" si="58"/>
        <v>3077</v>
      </c>
      <c r="N89" s="128">
        <f t="shared" si="58"/>
        <v>2602</v>
      </c>
      <c r="HL89" s="102"/>
      <c r="HM89" s="102"/>
      <c r="HN89" s="102"/>
      <c r="HO89" s="102"/>
      <c r="HP89" s="102"/>
      <c r="HQ89" s="102"/>
      <c r="HR89" s="102"/>
      <c r="HS89" s="102"/>
      <c r="HT89" s="102"/>
      <c r="HU89" s="102"/>
      <c r="HV89" s="102"/>
      <c r="HW89" s="102"/>
    </row>
    <row r="90" spans="1:231" s="95" customFormat="1" ht="16.5" customHeight="1">
      <c r="A90" s="121">
        <v>613008</v>
      </c>
      <c r="B90" s="113" t="s">
        <v>66</v>
      </c>
      <c r="C90" s="113">
        <v>5851</v>
      </c>
      <c r="D90" s="113">
        <v>5155</v>
      </c>
      <c r="E90" s="113">
        <v>4655</v>
      </c>
      <c r="F90" s="117">
        <f>(E90/C90)^(1/2)-1</f>
        <v>-0.10804120198807377</v>
      </c>
      <c r="G90" s="113">
        <v>3099</v>
      </c>
      <c r="H90" s="122">
        <v>0.8</v>
      </c>
      <c r="I90" s="113">
        <f>ROUND(E90*(1+$F90)^2,0)</f>
        <v>3703</v>
      </c>
      <c r="J90" s="113">
        <f t="shared" si="57"/>
        <v>3303</v>
      </c>
      <c r="K90" s="113">
        <f t="shared" si="57"/>
        <v>2946</v>
      </c>
      <c r="L90" s="128">
        <f t="shared" si="58"/>
        <v>2962</v>
      </c>
      <c r="M90" s="128">
        <f t="shared" si="58"/>
        <v>2642</v>
      </c>
      <c r="N90" s="128">
        <f t="shared" si="58"/>
        <v>2357</v>
      </c>
      <c r="HL90" s="102"/>
      <c r="HM90" s="102"/>
      <c r="HN90" s="102"/>
      <c r="HO90" s="102"/>
      <c r="HP90" s="102"/>
      <c r="HQ90" s="102"/>
      <c r="HR90" s="102"/>
      <c r="HS90" s="102"/>
      <c r="HT90" s="102"/>
      <c r="HU90" s="102"/>
      <c r="HV90" s="102"/>
      <c r="HW90" s="102"/>
    </row>
    <row r="91" spans="1:14" s="101" customFormat="1" ht="16.5" customHeight="1">
      <c r="A91" s="108">
        <v>614</v>
      </c>
      <c r="B91" s="109" t="s">
        <v>67</v>
      </c>
      <c r="C91" s="109">
        <f>SUM(C92:C96)</f>
        <v>37084</v>
      </c>
      <c r="D91" s="109">
        <f>SUM(D92:D96)</f>
        <v>32450</v>
      </c>
      <c r="E91" s="109">
        <f>SUM(E92:E96)</f>
        <v>30451</v>
      </c>
      <c r="F91" s="109"/>
      <c r="G91" s="109">
        <f>SUM(G92:G96)</f>
        <v>16963</v>
      </c>
      <c r="H91" s="115"/>
      <c r="I91" s="109">
        <f aca="true" t="shared" si="59" ref="I91:N91">SUM(I92:I96)</f>
        <v>25551</v>
      </c>
      <c r="J91" s="109">
        <f t="shared" si="59"/>
        <v>23609</v>
      </c>
      <c r="K91" s="109">
        <f t="shared" si="59"/>
        <v>21947</v>
      </c>
      <c r="L91" s="129">
        <f t="shared" si="59"/>
        <v>20441</v>
      </c>
      <c r="M91" s="129">
        <f t="shared" si="59"/>
        <v>18887</v>
      </c>
      <c r="N91" s="129">
        <f t="shared" si="59"/>
        <v>17557</v>
      </c>
    </row>
    <row r="92" spans="1:14" s="95" customFormat="1" ht="16.5" customHeight="1">
      <c r="A92" s="121">
        <v>614001</v>
      </c>
      <c r="B92" s="113" t="s">
        <v>68</v>
      </c>
      <c r="C92" s="113"/>
      <c r="D92" s="113"/>
      <c r="E92" s="113"/>
      <c r="F92" s="117"/>
      <c r="G92" s="113">
        <v>58</v>
      </c>
      <c r="H92" s="115"/>
      <c r="I92" s="113">
        <f>ROUND(C92*(1+$F92),0)</f>
        <v>0</v>
      </c>
      <c r="J92" s="113">
        <f>ROUND(D92*(1+$F92),0)</f>
        <v>0</v>
      </c>
      <c r="K92" s="113">
        <f>ROUND(E92*(1+$F92),0)</f>
        <v>0</v>
      </c>
      <c r="L92" s="128"/>
      <c r="M92" s="128"/>
      <c r="N92" s="128"/>
    </row>
    <row r="93" spans="1:231" s="95" customFormat="1" ht="16.5" customHeight="1">
      <c r="A93" s="121">
        <v>614002</v>
      </c>
      <c r="B93" s="113" t="s">
        <v>69</v>
      </c>
      <c r="C93" s="113">
        <v>10253</v>
      </c>
      <c r="D93" s="113">
        <v>8097</v>
      </c>
      <c r="E93" s="113">
        <v>8104</v>
      </c>
      <c r="F93" s="117">
        <f>(E93/C93)^(1/2)-1</f>
        <v>-0.11095398941676227</v>
      </c>
      <c r="G93" s="113">
        <v>5598</v>
      </c>
      <c r="H93" s="122">
        <v>0.8</v>
      </c>
      <c r="I93" s="113">
        <f>ROUND(E93*(1+$F93)^2,0)</f>
        <v>6405</v>
      </c>
      <c r="J93" s="113">
        <f aca="true" t="shared" si="60" ref="J93:K96">ROUND(I93*(1+$F93),0)</f>
        <v>5694</v>
      </c>
      <c r="K93" s="113">
        <f t="shared" si="60"/>
        <v>5062</v>
      </c>
      <c r="L93" s="128">
        <f aca="true" t="shared" si="61" ref="L93:N94">ROUND(I93*$H93,0)</f>
        <v>5124</v>
      </c>
      <c r="M93" s="128">
        <f t="shared" si="61"/>
        <v>4555</v>
      </c>
      <c r="N93" s="128">
        <f t="shared" si="61"/>
        <v>4050</v>
      </c>
      <c r="HL93" s="102"/>
      <c r="HM93" s="102"/>
      <c r="HN93" s="102"/>
      <c r="HO93" s="102"/>
      <c r="HP93" s="102"/>
      <c r="HQ93" s="102"/>
      <c r="HR93" s="102"/>
      <c r="HS93" s="102"/>
      <c r="HT93" s="102"/>
      <c r="HU93" s="102"/>
      <c r="HV93" s="102"/>
      <c r="HW93" s="102"/>
    </row>
    <row r="94" spans="1:231" s="95" customFormat="1" ht="16.5" customHeight="1">
      <c r="A94" s="121">
        <v>614003</v>
      </c>
      <c r="B94" s="113" t="s">
        <v>70</v>
      </c>
      <c r="C94" s="113">
        <v>14931</v>
      </c>
      <c r="D94" s="113">
        <v>12055</v>
      </c>
      <c r="E94" s="113">
        <v>10699</v>
      </c>
      <c r="F94" s="117">
        <f>(E94/C94)^(1/2)-1</f>
        <v>-0.15349964217174594</v>
      </c>
      <c r="G94" s="113">
        <v>6425</v>
      </c>
      <c r="H94" s="122">
        <v>0.8</v>
      </c>
      <c r="I94" s="113">
        <f>ROUND(E94*(1+$F94)^2,0)</f>
        <v>7667</v>
      </c>
      <c r="J94" s="113">
        <f t="shared" si="60"/>
        <v>6490</v>
      </c>
      <c r="K94" s="113">
        <f t="shared" si="60"/>
        <v>5494</v>
      </c>
      <c r="L94" s="128">
        <f t="shared" si="61"/>
        <v>6134</v>
      </c>
      <c r="M94" s="128">
        <f t="shared" si="61"/>
        <v>5192</v>
      </c>
      <c r="N94" s="128">
        <f t="shared" si="61"/>
        <v>4395</v>
      </c>
      <c r="HL94" s="102"/>
      <c r="HM94" s="102"/>
      <c r="HN94" s="102"/>
      <c r="HO94" s="102"/>
      <c r="HP94" s="102"/>
      <c r="HQ94" s="102"/>
      <c r="HR94" s="102"/>
      <c r="HS94" s="102"/>
      <c r="HT94" s="102"/>
      <c r="HU94" s="102"/>
      <c r="HV94" s="102"/>
      <c r="HW94" s="102"/>
    </row>
    <row r="95" spans="1:231" s="95" customFormat="1" ht="16.5" customHeight="1">
      <c r="A95" s="121">
        <v>614004</v>
      </c>
      <c r="B95" s="113" t="s">
        <v>71</v>
      </c>
      <c r="C95" s="113">
        <v>5006</v>
      </c>
      <c r="D95" s="113">
        <v>5679</v>
      </c>
      <c r="E95" s="113">
        <v>5377</v>
      </c>
      <c r="F95" s="117">
        <f>(E95/C95)^(1/2)-1</f>
        <v>0.036393297315230555</v>
      </c>
      <c r="G95" s="113">
        <v>2754</v>
      </c>
      <c r="H95" s="122">
        <v>0.8</v>
      </c>
      <c r="I95" s="113">
        <f>ROUND(E95*(1+$F95)^2,0)</f>
        <v>5775</v>
      </c>
      <c r="J95" s="113">
        <f t="shared" si="60"/>
        <v>5985</v>
      </c>
      <c r="K95" s="113">
        <f t="shared" si="60"/>
        <v>6203</v>
      </c>
      <c r="L95" s="128">
        <f aca="true" t="shared" si="62" ref="L95:N96">ROUND(I95*$H95,0)</f>
        <v>4620</v>
      </c>
      <c r="M95" s="128">
        <f t="shared" si="62"/>
        <v>4788</v>
      </c>
      <c r="N95" s="128">
        <f t="shared" si="62"/>
        <v>4962</v>
      </c>
      <c r="HL95" s="102"/>
      <c r="HM95" s="102"/>
      <c r="HN95" s="102"/>
      <c r="HO95" s="102"/>
      <c r="HP95" s="102"/>
      <c r="HQ95" s="102"/>
      <c r="HR95" s="102"/>
      <c r="HS95" s="102"/>
      <c r="HT95" s="102"/>
      <c r="HU95" s="102"/>
      <c r="HV95" s="102"/>
      <c r="HW95" s="102"/>
    </row>
    <row r="96" spans="1:231" s="95" customFormat="1" ht="16.5" customHeight="1">
      <c r="A96" s="121">
        <v>614005</v>
      </c>
      <c r="B96" s="113" t="s">
        <v>72</v>
      </c>
      <c r="C96" s="113">
        <v>6894</v>
      </c>
      <c r="D96" s="113">
        <v>6619</v>
      </c>
      <c r="E96" s="113">
        <v>6271</v>
      </c>
      <c r="F96" s="117">
        <f>(E96/C96)^(1/2)-1</f>
        <v>-0.046253931238214196</v>
      </c>
      <c r="G96" s="113">
        <v>2128</v>
      </c>
      <c r="H96" s="122">
        <v>0.8</v>
      </c>
      <c r="I96" s="113">
        <f>ROUND(E96*(1+$F96)^2,0)</f>
        <v>5704</v>
      </c>
      <c r="J96" s="113">
        <f t="shared" si="60"/>
        <v>5440</v>
      </c>
      <c r="K96" s="113">
        <f t="shared" si="60"/>
        <v>5188</v>
      </c>
      <c r="L96" s="128">
        <f t="shared" si="62"/>
        <v>4563</v>
      </c>
      <c r="M96" s="128">
        <f t="shared" si="62"/>
        <v>4352</v>
      </c>
      <c r="N96" s="128">
        <f t="shared" si="62"/>
        <v>4150</v>
      </c>
      <c r="HL96" s="102"/>
      <c r="HM96" s="102"/>
      <c r="HN96" s="102"/>
      <c r="HO96" s="102"/>
      <c r="HP96" s="102"/>
      <c r="HQ96" s="102"/>
      <c r="HR96" s="102"/>
      <c r="HS96" s="102"/>
      <c r="HT96" s="102"/>
      <c r="HU96" s="102"/>
      <c r="HV96" s="102"/>
      <c r="HW96" s="102"/>
    </row>
    <row r="97" spans="1:217" s="101" customFormat="1" ht="16.5" customHeight="1">
      <c r="A97" s="108">
        <v>615</v>
      </c>
      <c r="B97" s="109" t="s">
        <v>73</v>
      </c>
      <c r="C97" s="109">
        <f>SUM(C98:C107)</f>
        <v>136020</v>
      </c>
      <c r="D97" s="109">
        <f aca="true" t="shared" si="63" ref="D97:N97">SUM(D98:D107)</f>
        <v>120548</v>
      </c>
      <c r="E97" s="109">
        <f t="shared" si="63"/>
        <v>116196</v>
      </c>
      <c r="F97" s="109"/>
      <c r="G97" s="109"/>
      <c r="H97" s="109"/>
      <c r="I97" s="109">
        <f t="shared" si="63"/>
        <v>99701</v>
      </c>
      <c r="J97" s="109">
        <f t="shared" si="63"/>
        <v>92513</v>
      </c>
      <c r="K97" s="109">
        <f t="shared" si="63"/>
        <v>85945</v>
      </c>
      <c r="L97" s="109">
        <f t="shared" si="63"/>
        <v>79761</v>
      </c>
      <c r="M97" s="109">
        <f t="shared" si="63"/>
        <v>74010</v>
      </c>
      <c r="N97" s="109">
        <f t="shared" si="63"/>
        <v>68754</v>
      </c>
      <c r="HI97" s="101">
        <f>SUM(B97:HH97)</f>
        <v>873448</v>
      </c>
    </row>
    <row r="98" spans="1:14" s="95" customFormat="1" ht="16.5" customHeight="1">
      <c r="A98" s="121">
        <v>615001</v>
      </c>
      <c r="B98" s="113" t="s">
        <v>74</v>
      </c>
      <c r="C98" s="113">
        <v>4713</v>
      </c>
      <c r="D98" s="113">
        <v>4891</v>
      </c>
      <c r="E98" s="113">
        <v>4877</v>
      </c>
      <c r="F98" s="117">
        <f aca="true" t="shared" si="64" ref="F98:F107">(E98/C98)^(1/2)-1</f>
        <v>0.01724990488051592</v>
      </c>
      <c r="G98" s="113">
        <v>0</v>
      </c>
      <c r="H98" s="122">
        <v>0.8</v>
      </c>
      <c r="I98" s="113">
        <f aca="true" t="shared" si="65" ref="I98:I107">ROUND(E98*(1+$F98)^2,0)</f>
        <v>5047</v>
      </c>
      <c r="J98" s="113">
        <f aca="true" t="shared" si="66" ref="J98:K102">ROUND(I98*(1+$F98),0)</f>
        <v>5134</v>
      </c>
      <c r="K98" s="113">
        <f t="shared" si="66"/>
        <v>5223</v>
      </c>
      <c r="L98" s="128">
        <f aca="true" t="shared" si="67" ref="L98:N102">ROUND(I98*$H98,0)</f>
        <v>4038</v>
      </c>
      <c r="M98" s="128">
        <f t="shared" si="67"/>
        <v>4107</v>
      </c>
      <c r="N98" s="128">
        <f t="shared" si="67"/>
        <v>4178</v>
      </c>
    </row>
    <row r="99" spans="1:231" s="95" customFormat="1" ht="16.5" customHeight="1">
      <c r="A99" s="121">
        <v>615002</v>
      </c>
      <c r="B99" s="113" t="s">
        <v>75</v>
      </c>
      <c r="C99" s="113">
        <v>11572</v>
      </c>
      <c r="D99" s="113">
        <v>9689</v>
      </c>
      <c r="E99" s="113">
        <v>9754</v>
      </c>
      <c r="F99" s="117">
        <f t="shared" si="64"/>
        <v>-0.08190597045882242</v>
      </c>
      <c r="G99" s="113">
        <v>5665</v>
      </c>
      <c r="H99" s="122">
        <v>0.8</v>
      </c>
      <c r="I99" s="113">
        <f t="shared" si="65"/>
        <v>8222</v>
      </c>
      <c r="J99" s="113">
        <f t="shared" si="66"/>
        <v>7549</v>
      </c>
      <c r="K99" s="113">
        <f t="shared" si="66"/>
        <v>6931</v>
      </c>
      <c r="L99" s="128">
        <f t="shared" si="67"/>
        <v>6578</v>
      </c>
      <c r="M99" s="128">
        <f t="shared" si="67"/>
        <v>6039</v>
      </c>
      <c r="N99" s="128">
        <f t="shared" si="67"/>
        <v>5545</v>
      </c>
      <c r="HL99" s="102"/>
      <c r="HM99" s="102"/>
      <c r="HN99" s="102"/>
      <c r="HO99" s="102"/>
      <c r="HP99" s="102"/>
      <c r="HQ99" s="102"/>
      <c r="HR99" s="102"/>
      <c r="HS99" s="102"/>
      <c r="HT99" s="102"/>
      <c r="HU99" s="102"/>
      <c r="HV99" s="102"/>
      <c r="HW99" s="102"/>
    </row>
    <row r="100" spans="1:231" s="95" customFormat="1" ht="16.5" customHeight="1">
      <c r="A100" s="121">
        <v>615003</v>
      </c>
      <c r="B100" s="113" t="s">
        <v>76</v>
      </c>
      <c r="C100" s="113">
        <v>16671</v>
      </c>
      <c r="D100" s="113">
        <v>14864</v>
      </c>
      <c r="E100" s="113">
        <v>15641</v>
      </c>
      <c r="F100" s="117">
        <f t="shared" si="64"/>
        <v>-0.03138446026124175</v>
      </c>
      <c r="G100" s="113">
        <v>10634</v>
      </c>
      <c r="H100" s="122">
        <v>0.8</v>
      </c>
      <c r="I100" s="113">
        <f t="shared" si="65"/>
        <v>14675</v>
      </c>
      <c r="J100" s="113">
        <f t="shared" si="66"/>
        <v>14214</v>
      </c>
      <c r="K100" s="113">
        <f t="shared" si="66"/>
        <v>13768</v>
      </c>
      <c r="L100" s="128">
        <f t="shared" si="67"/>
        <v>11740</v>
      </c>
      <c r="M100" s="128">
        <f t="shared" si="67"/>
        <v>11371</v>
      </c>
      <c r="N100" s="128">
        <f t="shared" si="67"/>
        <v>11014</v>
      </c>
      <c r="HL100" s="102"/>
      <c r="HM100" s="102"/>
      <c r="HN100" s="102"/>
      <c r="HO100" s="102"/>
      <c r="HP100" s="102"/>
      <c r="HQ100" s="102"/>
      <c r="HR100" s="102"/>
      <c r="HS100" s="102"/>
      <c r="HT100" s="102"/>
      <c r="HU100" s="102"/>
      <c r="HV100" s="102"/>
      <c r="HW100" s="102"/>
    </row>
    <row r="101" spans="1:231" s="95" customFormat="1" ht="16.5" customHeight="1">
      <c r="A101" s="121">
        <v>615004</v>
      </c>
      <c r="B101" s="113" t="s">
        <v>77</v>
      </c>
      <c r="C101" s="113">
        <v>700</v>
      </c>
      <c r="D101" s="113">
        <v>574</v>
      </c>
      <c r="E101" s="113">
        <v>457</v>
      </c>
      <c r="F101" s="117">
        <f t="shared" si="64"/>
        <v>-0.19200424329261312</v>
      </c>
      <c r="G101" s="113">
        <v>44</v>
      </c>
      <c r="H101" s="122">
        <v>0.8</v>
      </c>
      <c r="I101" s="113">
        <f t="shared" si="65"/>
        <v>298</v>
      </c>
      <c r="J101" s="113">
        <f t="shared" si="66"/>
        <v>241</v>
      </c>
      <c r="K101" s="113">
        <f t="shared" si="66"/>
        <v>195</v>
      </c>
      <c r="L101" s="128">
        <f t="shared" si="67"/>
        <v>238</v>
      </c>
      <c r="M101" s="128">
        <f t="shared" si="67"/>
        <v>193</v>
      </c>
      <c r="N101" s="128">
        <f t="shared" si="67"/>
        <v>156</v>
      </c>
      <c r="HL101" s="102"/>
      <c r="HM101" s="102"/>
      <c r="HN101" s="102"/>
      <c r="HO101" s="102"/>
      <c r="HP101" s="102"/>
      <c r="HQ101" s="102"/>
      <c r="HR101" s="102"/>
      <c r="HS101" s="102"/>
      <c r="HT101" s="102"/>
      <c r="HU101" s="102"/>
      <c r="HV101" s="102"/>
      <c r="HW101" s="102"/>
    </row>
    <row r="102" spans="1:231" s="95" customFormat="1" ht="16.5" customHeight="1">
      <c r="A102" s="121">
        <v>615005</v>
      </c>
      <c r="B102" s="113" t="s">
        <v>78</v>
      </c>
      <c r="C102" s="113">
        <v>5227</v>
      </c>
      <c r="D102" s="113">
        <v>4354</v>
      </c>
      <c r="E102" s="113">
        <v>4018</v>
      </c>
      <c r="F102" s="117">
        <f t="shared" si="64"/>
        <v>-0.12324406149540101</v>
      </c>
      <c r="G102" s="113">
        <v>1802</v>
      </c>
      <c r="H102" s="122">
        <v>0.8</v>
      </c>
      <c r="I102" s="113">
        <f t="shared" si="65"/>
        <v>3089</v>
      </c>
      <c r="J102" s="113">
        <f t="shared" si="66"/>
        <v>2708</v>
      </c>
      <c r="K102" s="113">
        <f t="shared" si="66"/>
        <v>2374</v>
      </c>
      <c r="L102" s="128">
        <f t="shared" si="67"/>
        <v>2471</v>
      </c>
      <c r="M102" s="128">
        <f t="shared" si="67"/>
        <v>2166</v>
      </c>
      <c r="N102" s="128">
        <f t="shared" si="67"/>
        <v>1899</v>
      </c>
      <c r="HL102" s="102"/>
      <c r="HM102" s="102"/>
      <c r="HN102" s="102"/>
      <c r="HO102" s="102"/>
      <c r="HP102" s="102"/>
      <c r="HQ102" s="102"/>
      <c r="HR102" s="102"/>
      <c r="HS102" s="102"/>
      <c r="HT102" s="102"/>
      <c r="HU102" s="102"/>
      <c r="HV102" s="102"/>
      <c r="HW102" s="102"/>
    </row>
    <row r="103" spans="1:231" s="95" customFormat="1" ht="16.5" customHeight="1">
      <c r="A103" s="121">
        <v>615006</v>
      </c>
      <c r="B103" s="113" t="s">
        <v>79</v>
      </c>
      <c r="C103" s="113">
        <v>27494</v>
      </c>
      <c r="D103" s="113">
        <v>24646</v>
      </c>
      <c r="E103" s="113">
        <v>23587</v>
      </c>
      <c r="F103" s="117">
        <f t="shared" si="64"/>
        <v>-0.0737731010833712</v>
      </c>
      <c r="G103" s="113">
        <v>5331</v>
      </c>
      <c r="H103" s="122">
        <v>0.8</v>
      </c>
      <c r="I103" s="113">
        <f t="shared" si="65"/>
        <v>20235</v>
      </c>
      <c r="J103" s="113">
        <f aca="true" t="shared" si="68" ref="J103:K107">ROUND(I103*(1+$F103),0)</f>
        <v>18742</v>
      </c>
      <c r="K103" s="113">
        <f t="shared" si="68"/>
        <v>17359</v>
      </c>
      <c r="L103" s="128">
        <f aca="true" t="shared" si="69" ref="L103:N104">ROUND(I103*$H103,0)</f>
        <v>16188</v>
      </c>
      <c r="M103" s="128">
        <f t="shared" si="69"/>
        <v>14994</v>
      </c>
      <c r="N103" s="128">
        <f t="shared" si="69"/>
        <v>13887</v>
      </c>
      <c r="HL103" s="102"/>
      <c r="HM103" s="102"/>
      <c r="HN103" s="102"/>
      <c r="HO103" s="102"/>
      <c r="HP103" s="102"/>
      <c r="HQ103" s="102"/>
      <c r="HR103" s="102"/>
      <c r="HS103" s="102"/>
      <c r="HT103" s="102"/>
      <c r="HU103" s="102"/>
      <c r="HV103" s="102"/>
      <c r="HW103" s="102"/>
    </row>
    <row r="104" spans="1:231" s="95" customFormat="1" ht="16.5" customHeight="1">
      <c r="A104" s="121">
        <v>615007</v>
      </c>
      <c r="B104" s="113" t="s">
        <v>80</v>
      </c>
      <c r="C104" s="113">
        <v>25660</v>
      </c>
      <c r="D104" s="113">
        <v>22026</v>
      </c>
      <c r="E104" s="113">
        <v>20691</v>
      </c>
      <c r="F104" s="117">
        <f t="shared" si="64"/>
        <v>-0.10202878704352714</v>
      </c>
      <c r="G104" s="113">
        <v>8138</v>
      </c>
      <c r="H104" s="122">
        <v>0.8</v>
      </c>
      <c r="I104" s="113">
        <f t="shared" si="65"/>
        <v>16684</v>
      </c>
      <c r="J104" s="113">
        <f t="shared" si="68"/>
        <v>14982</v>
      </c>
      <c r="K104" s="113">
        <f t="shared" si="68"/>
        <v>13453</v>
      </c>
      <c r="L104" s="128">
        <f t="shared" si="69"/>
        <v>13347</v>
      </c>
      <c r="M104" s="128">
        <f t="shared" si="69"/>
        <v>11986</v>
      </c>
      <c r="N104" s="128">
        <f t="shared" si="69"/>
        <v>10762</v>
      </c>
      <c r="HL104" s="102"/>
      <c r="HM104" s="102"/>
      <c r="HN104" s="102"/>
      <c r="HO104" s="102"/>
      <c r="HP104" s="102"/>
      <c r="HQ104" s="102"/>
      <c r="HR104" s="102"/>
      <c r="HS104" s="102"/>
      <c r="HT104" s="102"/>
      <c r="HU104" s="102"/>
      <c r="HV104" s="102"/>
      <c r="HW104" s="102"/>
    </row>
    <row r="105" spans="1:231" s="95" customFormat="1" ht="16.5" customHeight="1">
      <c r="A105" s="121">
        <v>615008</v>
      </c>
      <c r="B105" s="113" t="s">
        <v>81</v>
      </c>
      <c r="C105" s="113">
        <v>17490</v>
      </c>
      <c r="D105" s="113">
        <v>16000</v>
      </c>
      <c r="E105" s="113">
        <v>15197</v>
      </c>
      <c r="F105" s="117">
        <f t="shared" si="64"/>
        <v>-0.06785381388285527</v>
      </c>
      <c r="G105" s="113">
        <v>8151</v>
      </c>
      <c r="H105" s="122">
        <v>0.8</v>
      </c>
      <c r="I105" s="113">
        <f t="shared" si="65"/>
        <v>13205</v>
      </c>
      <c r="J105" s="113">
        <f t="shared" si="68"/>
        <v>12309</v>
      </c>
      <c r="K105" s="113">
        <f t="shared" si="68"/>
        <v>11474</v>
      </c>
      <c r="L105" s="128">
        <f aca="true" t="shared" si="70" ref="L105:N106">ROUND(I105*$H105,0)</f>
        <v>10564</v>
      </c>
      <c r="M105" s="128">
        <f t="shared" si="70"/>
        <v>9847</v>
      </c>
      <c r="N105" s="128">
        <f t="shared" si="70"/>
        <v>9179</v>
      </c>
      <c r="HL105" s="102"/>
      <c r="HM105" s="102"/>
      <c r="HN105" s="102"/>
      <c r="HO105" s="102"/>
      <c r="HP105" s="102"/>
      <c r="HQ105" s="102"/>
      <c r="HR105" s="102"/>
      <c r="HS105" s="102"/>
      <c r="HT105" s="102"/>
      <c r="HU105" s="102"/>
      <c r="HV105" s="102"/>
      <c r="HW105" s="102"/>
    </row>
    <row r="106" spans="1:231" s="95" customFormat="1" ht="16.5" customHeight="1">
      <c r="A106" s="121">
        <v>615009</v>
      </c>
      <c r="B106" s="113" t="s">
        <v>82</v>
      </c>
      <c r="C106" s="113">
        <v>13804</v>
      </c>
      <c r="D106" s="113">
        <v>11846</v>
      </c>
      <c r="E106" s="113">
        <v>11078</v>
      </c>
      <c r="F106" s="117">
        <f t="shared" si="64"/>
        <v>-0.1041646309709795</v>
      </c>
      <c r="G106" s="113">
        <v>4114</v>
      </c>
      <c r="H106" s="122">
        <v>0.8</v>
      </c>
      <c r="I106" s="113">
        <f t="shared" si="65"/>
        <v>8890</v>
      </c>
      <c r="J106" s="113">
        <f t="shared" si="68"/>
        <v>7964</v>
      </c>
      <c r="K106" s="113">
        <f t="shared" si="68"/>
        <v>7134</v>
      </c>
      <c r="L106" s="128">
        <f t="shared" si="70"/>
        <v>7112</v>
      </c>
      <c r="M106" s="128">
        <f t="shared" si="70"/>
        <v>6371</v>
      </c>
      <c r="N106" s="128">
        <f t="shared" si="70"/>
        <v>5707</v>
      </c>
      <c r="HL106" s="102"/>
      <c r="HM106" s="102"/>
      <c r="HN106" s="102"/>
      <c r="HO106" s="102"/>
      <c r="HP106" s="102"/>
      <c r="HQ106" s="102"/>
      <c r="HR106" s="102"/>
      <c r="HS106" s="102"/>
      <c r="HT106" s="102"/>
      <c r="HU106" s="102"/>
      <c r="HV106" s="102"/>
      <c r="HW106" s="102"/>
    </row>
    <row r="107" spans="1:231" s="95" customFormat="1" ht="16.5" customHeight="1">
      <c r="A107" s="121">
        <v>615010</v>
      </c>
      <c r="B107" s="113" t="s">
        <v>83</v>
      </c>
      <c r="C107" s="113">
        <v>12689</v>
      </c>
      <c r="D107" s="113">
        <v>11658</v>
      </c>
      <c r="E107" s="113">
        <v>10896</v>
      </c>
      <c r="F107" s="117">
        <f t="shared" si="64"/>
        <v>-0.07334121231861268</v>
      </c>
      <c r="G107" s="113">
        <v>3277</v>
      </c>
      <c r="H107" s="122">
        <v>0.8</v>
      </c>
      <c r="I107" s="113">
        <f t="shared" si="65"/>
        <v>9356</v>
      </c>
      <c r="J107" s="113">
        <f t="shared" si="68"/>
        <v>8670</v>
      </c>
      <c r="K107" s="113">
        <f t="shared" si="68"/>
        <v>8034</v>
      </c>
      <c r="L107" s="128">
        <f>ROUND(I107*$H107,0)</f>
        <v>7485</v>
      </c>
      <c r="M107" s="128">
        <f>ROUND(J107*$H107,0)</f>
        <v>6936</v>
      </c>
      <c r="N107" s="128">
        <f>ROUND(K107*$H107,0)</f>
        <v>6427</v>
      </c>
      <c r="HL107" s="102"/>
      <c r="HM107" s="102"/>
      <c r="HN107" s="102"/>
      <c r="HO107" s="102"/>
      <c r="HP107" s="102"/>
      <c r="HQ107" s="102"/>
      <c r="HR107" s="102"/>
      <c r="HS107" s="102"/>
      <c r="HT107" s="102"/>
      <c r="HU107" s="102"/>
      <c r="HV107" s="102"/>
      <c r="HW107" s="102"/>
    </row>
    <row r="108" spans="1:14" s="101" customFormat="1" ht="16.5" customHeight="1">
      <c r="A108" s="108">
        <v>616</v>
      </c>
      <c r="B108" s="109" t="s">
        <v>84</v>
      </c>
      <c r="C108" s="109">
        <f>SUM(C109:C114)</f>
        <v>113085</v>
      </c>
      <c r="D108" s="109">
        <f>SUM(D109:D114)</f>
        <v>99480</v>
      </c>
      <c r="E108" s="109">
        <f>SUM(E109:E114)</f>
        <v>91148</v>
      </c>
      <c r="F108" s="109"/>
      <c r="G108" s="109">
        <f>SUM(G109:G114)</f>
        <v>52119</v>
      </c>
      <c r="H108" s="115"/>
      <c r="I108" s="109">
        <f aca="true" t="shared" si="71" ref="I108:N108">SUM(I109:I114)</f>
        <v>74146</v>
      </c>
      <c r="J108" s="109">
        <f t="shared" si="71"/>
        <v>67104</v>
      </c>
      <c r="K108" s="109">
        <f t="shared" si="71"/>
        <v>60867</v>
      </c>
      <c r="L108" s="129">
        <f t="shared" si="71"/>
        <v>59317</v>
      </c>
      <c r="M108" s="129">
        <f t="shared" si="71"/>
        <v>53684</v>
      </c>
      <c r="N108" s="129">
        <f t="shared" si="71"/>
        <v>48693</v>
      </c>
    </row>
    <row r="109" spans="1:14" s="95" customFormat="1" ht="16.5" customHeight="1">
      <c r="A109" s="121">
        <v>616001</v>
      </c>
      <c r="B109" s="113" t="s">
        <v>85</v>
      </c>
      <c r="C109" s="113"/>
      <c r="D109" s="113"/>
      <c r="E109" s="113"/>
      <c r="F109" s="117"/>
      <c r="G109" s="113"/>
      <c r="H109" s="115"/>
      <c r="I109" s="113">
        <f>ROUND(C109*(1+$F109),0)</f>
        <v>0</v>
      </c>
      <c r="J109" s="113">
        <f>ROUND(D109*(1+$F109),0)</f>
        <v>0</v>
      </c>
      <c r="K109" s="113">
        <f>ROUND(E109*(1+$F109),0)</f>
        <v>0</v>
      </c>
      <c r="L109" s="128">
        <f aca="true" t="shared" si="72" ref="L109:N111">ROUND(I109*$H109,0)</f>
        <v>0</v>
      </c>
      <c r="M109" s="128">
        <f t="shared" si="72"/>
        <v>0</v>
      </c>
      <c r="N109" s="128">
        <f t="shared" si="72"/>
        <v>0</v>
      </c>
    </row>
    <row r="110" spans="1:231" s="95" customFormat="1" ht="16.5" customHeight="1">
      <c r="A110" s="121">
        <v>616002</v>
      </c>
      <c r="B110" s="113" t="s">
        <v>86</v>
      </c>
      <c r="C110" s="113">
        <v>22766</v>
      </c>
      <c r="D110" s="113">
        <v>21519</v>
      </c>
      <c r="E110" s="113">
        <v>20729</v>
      </c>
      <c r="F110" s="117">
        <f>(E110/C110)^(1/2)-1</f>
        <v>-0.0457859431399007</v>
      </c>
      <c r="G110" s="113">
        <v>12758</v>
      </c>
      <c r="H110" s="122">
        <v>0.8</v>
      </c>
      <c r="I110" s="113">
        <f>ROUND(E110*(1+$F110)^2,0)</f>
        <v>18874</v>
      </c>
      <c r="J110" s="113">
        <f aca="true" t="shared" si="73" ref="J110:K114">ROUND(I110*(1+$F110),0)</f>
        <v>18010</v>
      </c>
      <c r="K110" s="113">
        <f t="shared" si="73"/>
        <v>17185</v>
      </c>
      <c r="L110" s="128">
        <f t="shared" si="72"/>
        <v>15099</v>
      </c>
      <c r="M110" s="128">
        <f t="shared" si="72"/>
        <v>14408</v>
      </c>
      <c r="N110" s="128">
        <f t="shared" si="72"/>
        <v>13748</v>
      </c>
      <c r="HL110" s="102"/>
      <c r="HM110" s="102"/>
      <c r="HN110" s="102"/>
      <c r="HO110" s="102"/>
      <c r="HP110" s="102"/>
      <c r="HQ110" s="102"/>
      <c r="HR110" s="102"/>
      <c r="HS110" s="102"/>
      <c r="HT110" s="102"/>
      <c r="HU110" s="102"/>
      <c r="HV110" s="102"/>
      <c r="HW110" s="102"/>
    </row>
    <row r="111" spans="1:231" s="95" customFormat="1" ht="16.5" customHeight="1">
      <c r="A111" s="121">
        <v>616004</v>
      </c>
      <c r="B111" s="113" t="s">
        <v>87</v>
      </c>
      <c r="C111" s="113">
        <v>18283</v>
      </c>
      <c r="D111" s="113">
        <v>15777</v>
      </c>
      <c r="E111" s="113">
        <v>15010</v>
      </c>
      <c r="F111" s="117">
        <f>(E111/C111)^(1/2)-1</f>
        <v>-0.0939198493495601</v>
      </c>
      <c r="G111" s="113">
        <v>9243</v>
      </c>
      <c r="H111" s="122">
        <v>0.8</v>
      </c>
      <c r="I111" s="113">
        <f>ROUND(E111*(1+$F111)^2,0)</f>
        <v>12323</v>
      </c>
      <c r="J111" s="113">
        <f t="shared" si="73"/>
        <v>11166</v>
      </c>
      <c r="K111" s="113">
        <f t="shared" si="73"/>
        <v>10117</v>
      </c>
      <c r="L111" s="128">
        <f t="shared" si="72"/>
        <v>9858</v>
      </c>
      <c r="M111" s="128">
        <f t="shared" si="72"/>
        <v>8933</v>
      </c>
      <c r="N111" s="128">
        <f t="shared" si="72"/>
        <v>8094</v>
      </c>
      <c r="HL111" s="102"/>
      <c r="HM111" s="102"/>
      <c r="HN111" s="102"/>
      <c r="HO111" s="102"/>
      <c r="HP111" s="102"/>
      <c r="HQ111" s="102"/>
      <c r="HR111" s="102"/>
      <c r="HS111" s="102"/>
      <c r="HT111" s="102"/>
      <c r="HU111" s="102"/>
      <c r="HV111" s="102"/>
      <c r="HW111" s="102"/>
    </row>
    <row r="112" spans="1:231" s="95" customFormat="1" ht="16.5" customHeight="1">
      <c r="A112" s="121">
        <v>616005</v>
      </c>
      <c r="B112" s="113" t="s">
        <v>88</v>
      </c>
      <c r="C112" s="113">
        <v>23781</v>
      </c>
      <c r="D112" s="113">
        <v>21664</v>
      </c>
      <c r="E112" s="113">
        <v>17411</v>
      </c>
      <c r="F112" s="117">
        <f>(E112/C112)^(1/2)-1</f>
        <v>-0.14434872603088555</v>
      </c>
      <c r="G112" s="113">
        <v>10773</v>
      </c>
      <c r="H112" s="122">
        <v>0.8</v>
      </c>
      <c r="I112" s="113">
        <f>ROUND(E112*(1+$F112)^2,0)</f>
        <v>12747</v>
      </c>
      <c r="J112" s="113">
        <f t="shared" si="73"/>
        <v>10907</v>
      </c>
      <c r="K112" s="113">
        <f t="shared" si="73"/>
        <v>9333</v>
      </c>
      <c r="L112" s="128">
        <f aca="true" t="shared" si="74" ref="L112:N113">ROUND(I112*$H112,0)</f>
        <v>10198</v>
      </c>
      <c r="M112" s="128">
        <f t="shared" si="74"/>
        <v>8726</v>
      </c>
      <c r="N112" s="128">
        <f t="shared" si="74"/>
        <v>7466</v>
      </c>
      <c r="HL112" s="102"/>
      <c r="HM112" s="102"/>
      <c r="HN112" s="102"/>
      <c r="HO112" s="102"/>
      <c r="HP112" s="102"/>
      <c r="HQ112" s="102"/>
      <c r="HR112" s="102"/>
      <c r="HS112" s="102"/>
      <c r="HT112" s="102"/>
      <c r="HU112" s="102"/>
      <c r="HV112" s="102"/>
      <c r="HW112" s="102"/>
    </row>
    <row r="113" spans="1:231" s="95" customFormat="1" ht="16.5" customHeight="1">
      <c r="A113" s="121">
        <v>616006</v>
      </c>
      <c r="B113" s="113" t="s">
        <v>89</v>
      </c>
      <c r="C113" s="113">
        <v>19811</v>
      </c>
      <c r="D113" s="113">
        <v>18708</v>
      </c>
      <c r="E113" s="113">
        <v>17411</v>
      </c>
      <c r="F113" s="117">
        <f>(E113/C113)^(1/2)-1</f>
        <v>-0.06252723694773787</v>
      </c>
      <c r="G113" s="113">
        <v>8184</v>
      </c>
      <c r="H113" s="122">
        <v>0.8</v>
      </c>
      <c r="I113" s="113">
        <f>ROUND(E113*(1+$F113)^2,0)</f>
        <v>15302</v>
      </c>
      <c r="J113" s="113">
        <f t="shared" si="73"/>
        <v>14345</v>
      </c>
      <c r="K113" s="113">
        <f t="shared" si="73"/>
        <v>13448</v>
      </c>
      <c r="L113" s="128">
        <f t="shared" si="74"/>
        <v>12242</v>
      </c>
      <c r="M113" s="128">
        <f t="shared" si="74"/>
        <v>11476</v>
      </c>
      <c r="N113" s="128">
        <f t="shared" si="74"/>
        <v>10758</v>
      </c>
      <c r="HL113" s="102"/>
      <c r="HM113" s="102"/>
      <c r="HN113" s="102"/>
      <c r="HO113" s="102"/>
      <c r="HP113" s="102"/>
      <c r="HQ113" s="102"/>
      <c r="HR113" s="102"/>
      <c r="HS113" s="102"/>
      <c r="HT113" s="102"/>
      <c r="HU113" s="102"/>
      <c r="HV113" s="102"/>
      <c r="HW113" s="102"/>
    </row>
    <row r="114" spans="1:231" s="95" customFormat="1" ht="16.5" customHeight="1">
      <c r="A114" s="121">
        <v>616007</v>
      </c>
      <c r="B114" s="113" t="s">
        <v>90</v>
      </c>
      <c r="C114" s="113">
        <v>28444</v>
      </c>
      <c r="D114" s="113">
        <v>21812</v>
      </c>
      <c r="E114" s="113">
        <v>20587</v>
      </c>
      <c r="F114" s="117">
        <f>(E114/C114)^(1/2)-1</f>
        <v>-0.1492514897435565</v>
      </c>
      <c r="G114" s="113">
        <v>11161</v>
      </c>
      <c r="H114" s="122">
        <v>0.8</v>
      </c>
      <c r="I114" s="113">
        <f>ROUND(E114*(1+$F114)^2,0)</f>
        <v>14900</v>
      </c>
      <c r="J114" s="113">
        <f t="shared" si="73"/>
        <v>12676</v>
      </c>
      <c r="K114" s="113">
        <f t="shared" si="73"/>
        <v>10784</v>
      </c>
      <c r="L114" s="128">
        <f>ROUND(I114*$H114,0)</f>
        <v>11920</v>
      </c>
      <c r="M114" s="128">
        <f>ROUND(J114*$H114,0)</f>
        <v>10141</v>
      </c>
      <c r="N114" s="128">
        <f>ROUND(K114*$H114,0)</f>
        <v>8627</v>
      </c>
      <c r="HL114" s="102"/>
      <c r="HM114" s="102"/>
      <c r="HN114" s="102"/>
      <c r="HO114" s="102"/>
      <c r="HP114" s="102"/>
      <c r="HQ114" s="102"/>
      <c r="HR114" s="102"/>
      <c r="HS114" s="102"/>
      <c r="HT114" s="102"/>
      <c r="HU114" s="102"/>
      <c r="HV114" s="102"/>
      <c r="HW114" s="102"/>
    </row>
    <row r="115" spans="1:14" s="101" customFormat="1" ht="16.5" customHeight="1">
      <c r="A115" s="108">
        <v>617</v>
      </c>
      <c r="B115" s="109" t="s">
        <v>91</v>
      </c>
      <c r="C115" s="109">
        <f>SUM(C116:C124)</f>
        <v>54325</v>
      </c>
      <c r="D115" s="109">
        <f>SUM(D116:D124)</f>
        <v>56170</v>
      </c>
      <c r="E115" s="109">
        <f>SUM(E116:E124)</f>
        <v>47311</v>
      </c>
      <c r="F115" s="109"/>
      <c r="G115" s="109">
        <f>SUM(G116:G124)</f>
        <v>27356</v>
      </c>
      <c r="H115" s="115"/>
      <c r="I115" s="109">
        <f aca="true" t="shared" si="75" ref="I115:N115">SUM(I116:I124)</f>
        <v>37264</v>
      </c>
      <c r="J115" s="109">
        <f t="shared" si="75"/>
        <v>34939</v>
      </c>
      <c r="K115" s="109">
        <f t="shared" si="75"/>
        <v>33272</v>
      </c>
      <c r="L115" s="129">
        <f t="shared" si="75"/>
        <v>31262</v>
      </c>
      <c r="M115" s="129">
        <f t="shared" si="75"/>
        <v>29618</v>
      </c>
      <c r="N115" s="129">
        <f t="shared" si="75"/>
        <v>28206</v>
      </c>
    </row>
    <row r="116" spans="1:14" s="95" customFormat="1" ht="16.5" customHeight="1">
      <c r="A116" s="121">
        <v>617001</v>
      </c>
      <c r="B116" s="113" t="s">
        <v>92</v>
      </c>
      <c r="C116" s="113">
        <v>691</v>
      </c>
      <c r="D116" s="113">
        <v>623</v>
      </c>
      <c r="E116" s="113">
        <v>561</v>
      </c>
      <c r="F116" s="117">
        <f aca="true" t="shared" si="76" ref="F116:F124">(E116/C116)^(1/2)-1</f>
        <v>-0.09896345267035156</v>
      </c>
      <c r="G116" s="113">
        <v>711</v>
      </c>
      <c r="H116" s="122">
        <v>0.8</v>
      </c>
      <c r="I116" s="113">
        <v>650</v>
      </c>
      <c r="J116" s="113">
        <v>600</v>
      </c>
      <c r="K116" s="113">
        <v>600</v>
      </c>
      <c r="L116" s="128">
        <v>650</v>
      </c>
      <c r="M116" s="128">
        <v>600</v>
      </c>
      <c r="N116" s="128">
        <v>600</v>
      </c>
    </row>
    <row r="117" spans="1:231" s="95" customFormat="1" ht="16.5" customHeight="1">
      <c r="A117" s="121">
        <v>617002</v>
      </c>
      <c r="B117" s="113" t="s">
        <v>93</v>
      </c>
      <c r="C117" s="113">
        <v>5781</v>
      </c>
      <c r="D117" s="113">
        <v>12526</v>
      </c>
      <c r="E117" s="113">
        <v>6826</v>
      </c>
      <c r="F117" s="117">
        <f t="shared" si="76"/>
        <v>0.0866299156581245</v>
      </c>
      <c r="G117" s="113">
        <v>8647</v>
      </c>
      <c r="H117" s="122">
        <v>0.8</v>
      </c>
      <c r="I117" s="113">
        <v>8800</v>
      </c>
      <c r="J117" s="113">
        <v>8800</v>
      </c>
      <c r="K117" s="113">
        <v>8800</v>
      </c>
      <c r="L117" s="128">
        <v>8800</v>
      </c>
      <c r="M117" s="128">
        <v>8800</v>
      </c>
      <c r="N117" s="128">
        <v>8800</v>
      </c>
      <c r="HL117" s="102"/>
      <c r="HM117" s="102"/>
      <c r="HN117" s="102"/>
      <c r="HO117" s="102"/>
      <c r="HP117" s="102"/>
      <c r="HQ117" s="102"/>
      <c r="HR117" s="102"/>
      <c r="HS117" s="102"/>
      <c r="HT117" s="102"/>
      <c r="HU117" s="102"/>
      <c r="HV117" s="102"/>
      <c r="HW117" s="102"/>
    </row>
    <row r="118" spans="1:231" s="95" customFormat="1" ht="16.5" customHeight="1">
      <c r="A118" s="121">
        <v>617003</v>
      </c>
      <c r="B118" s="113" t="s">
        <v>94</v>
      </c>
      <c r="C118" s="113">
        <v>2194</v>
      </c>
      <c r="D118" s="113">
        <v>1835</v>
      </c>
      <c r="E118" s="113">
        <v>1599</v>
      </c>
      <c r="F118" s="117">
        <f t="shared" si="76"/>
        <v>-0.14629874423602907</v>
      </c>
      <c r="G118" s="113">
        <v>618</v>
      </c>
      <c r="H118" s="122">
        <v>0.8</v>
      </c>
      <c r="I118" s="113">
        <v>500</v>
      </c>
      <c r="J118" s="113">
        <v>500</v>
      </c>
      <c r="K118" s="113">
        <v>500</v>
      </c>
      <c r="L118" s="128">
        <v>500</v>
      </c>
      <c r="M118" s="128">
        <v>500</v>
      </c>
      <c r="N118" s="128">
        <v>500</v>
      </c>
      <c r="HL118" s="102"/>
      <c r="HM118" s="102"/>
      <c r="HN118" s="102"/>
      <c r="HO118" s="102"/>
      <c r="HP118" s="102"/>
      <c r="HQ118" s="102"/>
      <c r="HR118" s="102"/>
      <c r="HS118" s="102"/>
      <c r="HT118" s="102"/>
      <c r="HU118" s="102"/>
      <c r="HV118" s="102"/>
      <c r="HW118" s="102"/>
    </row>
    <row r="119" spans="1:231" s="95" customFormat="1" ht="16.5" customHeight="1">
      <c r="A119" s="121">
        <v>617004</v>
      </c>
      <c r="B119" s="113" t="s">
        <v>95</v>
      </c>
      <c r="C119" s="113">
        <v>5474</v>
      </c>
      <c r="D119" s="113">
        <v>5278</v>
      </c>
      <c r="E119" s="113">
        <v>5013</v>
      </c>
      <c r="F119" s="117">
        <f t="shared" si="76"/>
        <v>-0.04303411513980171</v>
      </c>
      <c r="G119" s="113">
        <v>2257</v>
      </c>
      <c r="H119" s="122">
        <v>0.8</v>
      </c>
      <c r="I119" s="113">
        <v>4591</v>
      </c>
      <c r="J119" s="113">
        <v>4393</v>
      </c>
      <c r="K119" s="113">
        <v>4204</v>
      </c>
      <c r="L119" s="128">
        <v>3673</v>
      </c>
      <c r="M119" s="128">
        <v>3514</v>
      </c>
      <c r="N119" s="128">
        <v>3363</v>
      </c>
      <c r="HL119" s="102"/>
      <c r="HM119" s="102"/>
      <c r="HN119" s="102"/>
      <c r="HO119" s="102"/>
      <c r="HP119" s="102"/>
      <c r="HQ119" s="102"/>
      <c r="HR119" s="102"/>
      <c r="HS119" s="102"/>
      <c r="HT119" s="102"/>
      <c r="HU119" s="102"/>
      <c r="HV119" s="102"/>
      <c r="HW119" s="102"/>
    </row>
    <row r="120" spans="1:231" s="95" customFormat="1" ht="16.5" customHeight="1">
      <c r="A120" s="121">
        <v>617005</v>
      </c>
      <c r="B120" s="113" t="s">
        <v>96</v>
      </c>
      <c r="C120" s="113">
        <v>8807</v>
      </c>
      <c r="D120" s="113">
        <v>6689</v>
      </c>
      <c r="E120" s="113">
        <v>6621</v>
      </c>
      <c r="F120" s="117">
        <f t="shared" si="76"/>
        <v>-0.13294270652049966</v>
      </c>
      <c r="G120" s="113">
        <v>4497</v>
      </c>
      <c r="H120" s="122">
        <v>0.8</v>
      </c>
      <c r="I120" s="113">
        <v>5400</v>
      </c>
      <c r="J120" s="113">
        <v>5033</v>
      </c>
      <c r="K120" s="113">
        <v>4691</v>
      </c>
      <c r="L120" s="128">
        <v>4320</v>
      </c>
      <c r="M120" s="128">
        <v>4026</v>
      </c>
      <c r="N120" s="128">
        <v>3753</v>
      </c>
      <c r="HL120" s="102"/>
      <c r="HM120" s="102"/>
      <c r="HN120" s="102"/>
      <c r="HO120" s="102"/>
      <c r="HP120" s="102"/>
      <c r="HQ120" s="102"/>
      <c r="HR120" s="102"/>
      <c r="HS120" s="102"/>
      <c r="HT120" s="102"/>
      <c r="HU120" s="102"/>
      <c r="HV120" s="102"/>
      <c r="HW120" s="102"/>
    </row>
    <row r="121" spans="1:231" s="95" customFormat="1" ht="16.5" customHeight="1">
      <c r="A121" s="121">
        <v>617006</v>
      </c>
      <c r="B121" s="113" t="s">
        <v>97</v>
      </c>
      <c r="C121" s="113">
        <v>6434</v>
      </c>
      <c r="D121" s="113">
        <v>4257</v>
      </c>
      <c r="E121" s="113">
        <v>3346</v>
      </c>
      <c r="F121" s="117">
        <f t="shared" si="76"/>
        <v>-0.2788552601740232</v>
      </c>
      <c r="G121" s="113">
        <v>2584</v>
      </c>
      <c r="H121" s="122">
        <v>0.8</v>
      </c>
      <c r="I121" s="113">
        <v>2500</v>
      </c>
      <c r="J121" s="113">
        <v>2200</v>
      </c>
      <c r="K121" s="113">
        <v>1900</v>
      </c>
      <c r="L121" s="128">
        <v>1800</v>
      </c>
      <c r="M121" s="128">
        <v>1600</v>
      </c>
      <c r="N121" s="128">
        <v>1300</v>
      </c>
      <c r="HL121" s="102"/>
      <c r="HM121" s="102"/>
      <c r="HN121" s="102"/>
      <c r="HO121" s="102"/>
      <c r="HP121" s="102"/>
      <c r="HQ121" s="102"/>
      <c r="HR121" s="102"/>
      <c r="HS121" s="102"/>
      <c r="HT121" s="102"/>
      <c r="HU121" s="102"/>
      <c r="HV121" s="102"/>
      <c r="HW121" s="102"/>
    </row>
    <row r="122" spans="1:231" s="95" customFormat="1" ht="16.5" customHeight="1">
      <c r="A122" s="121">
        <v>617007</v>
      </c>
      <c r="B122" s="113" t="s">
        <v>98</v>
      </c>
      <c r="C122" s="113">
        <v>5042</v>
      </c>
      <c r="D122" s="113">
        <v>3704</v>
      </c>
      <c r="E122" s="113">
        <v>3369</v>
      </c>
      <c r="F122" s="117">
        <f t="shared" si="76"/>
        <v>-0.18257280000555542</v>
      </c>
      <c r="G122" s="113">
        <v>1620</v>
      </c>
      <c r="H122" s="122">
        <v>0.8</v>
      </c>
      <c r="I122" s="113">
        <v>2251</v>
      </c>
      <c r="J122" s="113">
        <v>1840</v>
      </c>
      <c r="K122" s="113">
        <v>1840</v>
      </c>
      <c r="L122" s="128">
        <v>1801</v>
      </c>
      <c r="M122" s="128">
        <v>1600</v>
      </c>
      <c r="N122" s="128">
        <v>1600</v>
      </c>
      <c r="HL122" s="102"/>
      <c r="HM122" s="102"/>
      <c r="HN122" s="102"/>
      <c r="HO122" s="102"/>
      <c r="HP122" s="102"/>
      <c r="HQ122" s="102"/>
      <c r="HR122" s="102"/>
      <c r="HS122" s="102"/>
      <c r="HT122" s="102"/>
      <c r="HU122" s="102"/>
      <c r="HV122" s="102"/>
      <c r="HW122" s="102"/>
    </row>
    <row r="123" spans="1:231" s="95" customFormat="1" ht="16.5" customHeight="1">
      <c r="A123" s="121">
        <v>617008</v>
      </c>
      <c r="B123" s="113" t="s">
        <v>99</v>
      </c>
      <c r="C123" s="113">
        <v>5977</v>
      </c>
      <c r="D123" s="113">
        <v>3649</v>
      </c>
      <c r="E123" s="113">
        <v>2923</v>
      </c>
      <c r="F123" s="117">
        <f t="shared" si="76"/>
        <v>-0.30068510306195295</v>
      </c>
      <c r="G123" s="113">
        <v>1280</v>
      </c>
      <c r="H123" s="122">
        <v>0.8</v>
      </c>
      <c r="I123" s="113">
        <v>2300</v>
      </c>
      <c r="J123" s="113">
        <v>2100</v>
      </c>
      <c r="K123" s="113">
        <v>2000</v>
      </c>
      <c r="L123" s="128">
        <v>1500</v>
      </c>
      <c r="M123" s="128">
        <v>1400</v>
      </c>
      <c r="N123" s="128">
        <v>1300</v>
      </c>
      <c r="HL123" s="102"/>
      <c r="HM123" s="102"/>
      <c r="HN123" s="102"/>
      <c r="HO123" s="102"/>
      <c r="HP123" s="102"/>
      <c r="HQ123" s="102"/>
      <c r="HR123" s="102"/>
      <c r="HS123" s="102"/>
      <c r="HT123" s="102"/>
      <c r="HU123" s="102"/>
      <c r="HV123" s="102"/>
      <c r="HW123" s="102"/>
    </row>
    <row r="124" spans="1:231" s="95" customFormat="1" ht="16.5" customHeight="1">
      <c r="A124" s="121">
        <v>617009</v>
      </c>
      <c r="B124" s="113" t="s">
        <v>100</v>
      </c>
      <c r="C124" s="113">
        <v>13925</v>
      </c>
      <c r="D124" s="113">
        <v>17609</v>
      </c>
      <c r="E124" s="113">
        <v>17053</v>
      </c>
      <c r="F124" s="117">
        <f t="shared" si="76"/>
        <v>0.1066309036494637</v>
      </c>
      <c r="G124" s="113">
        <v>5142</v>
      </c>
      <c r="H124" s="122">
        <v>0.8</v>
      </c>
      <c r="I124" s="113">
        <v>10272</v>
      </c>
      <c r="J124" s="113">
        <v>9473</v>
      </c>
      <c r="K124" s="113">
        <v>8737</v>
      </c>
      <c r="L124" s="128">
        <v>8218</v>
      </c>
      <c r="M124" s="128">
        <v>7578</v>
      </c>
      <c r="N124" s="128">
        <v>6990</v>
      </c>
      <c r="HL124" s="102"/>
      <c r="HM124" s="102"/>
      <c r="HN124" s="102"/>
      <c r="HO124" s="102"/>
      <c r="HP124" s="102"/>
      <c r="HQ124" s="102"/>
      <c r="HR124" s="102"/>
      <c r="HS124" s="102"/>
      <c r="HT124" s="102"/>
      <c r="HU124" s="102"/>
      <c r="HV124" s="102"/>
      <c r="HW124" s="102"/>
    </row>
    <row r="125" spans="1:14" s="101" customFormat="1" ht="16.5" customHeight="1">
      <c r="A125" s="108">
        <v>618</v>
      </c>
      <c r="B125" s="109" t="s">
        <v>101</v>
      </c>
      <c r="C125" s="109">
        <f>SUM(C126:C134)</f>
        <v>61144</v>
      </c>
      <c r="D125" s="109">
        <f>SUM(D126:D134)</f>
        <v>46910</v>
      </c>
      <c r="E125" s="109">
        <f>SUM(E126:E134)</f>
        <v>43567</v>
      </c>
      <c r="F125" s="109"/>
      <c r="G125" s="109">
        <f>SUM(G126:G134)</f>
        <v>21088</v>
      </c>
      <c r="H125" s="115"/>
      <c r="I125" s="109">
        <f aca="true" t="shared" si="77" ref="I125:N125">SUM(I126:I134)</f>
        <v>33628</v>
      </c>
      <c r="J125" s="109">
        <f t="shared" si="77"/>
        <v>30219</v>
      </c>
      <c r="K125" s="109">
        <f t="shared" si="77"/>
        <v>27483</v>
      </c>
      <c r="L125" s="129">
        <f t="shared" si="77"/>
        <v>26901</v>
      </c>
      <c r="M125" s="129">
        <f t="shared" si="77"/>
        <v>24176</v>
      </c>
      <c r="N125" s="129">
        <f t="shared" si="77"/>
        <v>21986</v>
      </c>
    </row>
    <row r="126" spans="1:14" s="95" customFormat="1" ht="16.5" customHeight="1">
      <c r="A126" s="121">
        <v>618001</v>
      </c>
      <c r="B126" s="113" t="s">
        <v>102</v>
      </c>
      <c r="C126" s="113"/>
      <c r="D126" s="113"/>
      <c r="E126" s="113"/>
      <c r="F126" s="117"/>
      <c r="G126" s="113"/>
      <c r="H126" s="115"/>
      <c r="I126" s="113">
        <f>ROUND(C126*(1+$F126),0)</f>
        <v>0</v>
      </c>
      <c r="J126" s="113">
        <f>ROUND(D126*(1+$F126),0)</f>
        <v>0</v>
      </c>
      <c r="K126" s="113">
        <f>ROUND(E126*(1+$F126),0)</f>
        <v>0</v>
      </c>
      <c r="L126" s="128">
        <f aca="true" t="shared" si="78" ref="L126:N128">ROUND(I126*$H126,0)</f>
        <v>0</v>
      </c>
      <c r="M126" s="128">
        <f t="shared" si="78"/>
        <v>0</v>
      </c>
      <c r="N126" s="128">
        <f t="shared" si="78"/>
        <v>0</v>
      </c>
    </row>
    <row r="127" spans="1:231" s="95" customFormat="1" ht="16.5" customHeight="1">
      <c r="A127" s="121">
        <v>618002</v>
      </c>
      <c r="B127" s="113" t="s">
        <v>103</v>
      </c>
      <c r="C127" s="113">
        <v>12441</v>
      </c>
      <c r="D127" s="113">
        <v>10486</v>
      </c>
      <c r="E127" s="113">
        <v>12307</v>
      </c>
      <c r="F127" s="117">
        <f>(E127/C127)^(1/2)-1</f>
        <v>-0.005399999174062531</v>
      </c>
      <c r="G127" s="113">
        <v>6002</v>
      </c>
      <c r="H127" s="122">
        <v>0.8</v>
      </c>
      <c r="I127" s="113">
        <f>ROUND(E127*(1+$F127)^2,0)</f>
        <v>12174</v>
      </c>
      <c r="J127" s="113">
        <f>ROUND(I127*(1+$F127),0)</f>
        <v>12108</v>
      </c>
      <c r="K127" s="113">
        <f>ROUND(J127*(1+$F127),0)</f>
        <v>12043</v>
      </c>
      <c r="L127" s="128">
        <f t="shared" si="78"/>
        <v>9739</v>
      </c>
      <c r="M127" s="128">
        <f t="shared" si="78"/>
        <v>9686</v>
      </c>
      <c r="N127" s="128">
        <f t="shared" si="78"/>
        <v>9634</v>
      </c>
      <c r="HL127" s="102"/>
      <c r="HM127" s="102"/>
      <c r="HN127" s="102"/>
      <c r="HO127" s="102"/>
      <c r="HP127" s="102"/>
      <c r="HQ127" s="102"/>
      <c r="HR127" s="102"/>
      <c r="HS127" s="102"/>
      <c r="HT127" s="102"/>
      <c r="HU127" s="102"/>
      <c r="HV127" s="102"/>
      <c r="HW127" s="102"/>
    </row>
    <row r="128" spans="1:231" s="95" customFormat="1" ht="16.5" customHeight="1">
      <c r="A128" s="121">
        <v>618003</v>
      </c>
      <c r="B128" s="113" t="s">
        <v>104</v>
      </c>
      <c r="C128" s="113">
        <v>11531</v>
      </c>
      <c r="D128" s="113">
        <v>10796</v>
      </c>
      <c r="E128" s="113">
        <v>7619</v>
      </c>
      <c r="F128" s="117">
        <f>(E128/C128)^(1/2)-1</f>
        <v>-0.18714047199863826</v>
      </c>
      <c r="G128" s="113">
        <v>1170</v>
      </c>
      <c r="H128" s="122">
        <v>0.8</v>
      </c>
      <c r="I128" s="113">
        <f>ROUND(E128*(1+$F128)^2,0)</f>
        <v>5034</v>
      </c>
      <c r="J128" s="113">
        <f>ROUND(I128*(1+$F128),0)</f>
        <v>4092</v>
      </c>
      <c r="K128" s="113">
        <f>ROUND(J128*(1+$F128),0)</f>
        <v>3326</v>
      </c>
      <c r="L128" s="128">
        <f t="shared" si="78"/>
        <v>4027</v>
      </c>
      <c r="M128" s="128">
        <f t="shared" si="78"/>
        <v>3274</v>
      </c>
      <c r="N128" s="128">
        <f t="shared" si="78"/>
        <v>2661</v>
      </c>
      <c r="HL128" s="102"/>
      <c r="HM128" s="102"/>
      <c r="HN128" s="102"/>
      <c r="HO128" s="102"/>
      <c r="HP128" s="102"/>
      <c r="HQ128" s="102"/>
      <c r="HR128" s="102"/>
      <c r="HS128" s="102"/>
      <c r="HT128" s="102"/>
      <c r="HU128" s="102"/>
      <c r="HV128" s="102"/>
      <c r="HW128" s="102"/>
    </row>
    <row r="129" spans="1:231" s="95" customFormat="1" ht="16.5" customHeight="1">
      <c r="A129" s="121">
        <v>618004</v>
      </c>
      <c r="B129" s="113" t="s">
        <v>105</v>
      </c>
      <c r="C129" s="113">
        <v>12166</v>
      </c>
      <c r="D129" s="113">
        <v>9832</v>
      </c>
      <c r="E129" s="113">
        <v>10334</v>
      </c>
      <c r="F129" s="117">
        <f aca="true" t="shared" si="79" ref="F129:F134">(E129/C129)^(1/2)-1</f>
        <v>-0.0783621066935064</v>
      </c>
      <c r="G129" s="113">
        <v>7857</v>
      </c>
      <c r="H129" s="122">
        <v>0.8</v>
      </c>
      <c r="I129" s="113">
        <f aca="true" t="shared" si="80" ref="I129:I134">ROUND(E129*(1+$F129)^2,0)</f>
        <v>8778</v>
      </c>
      <c r="J129" s="113">
        <f aca="true" t="shared" si="81" ref="J129:K133">ROUND(I129*(1+$F129),0)</f>
        <v>8090</v>
      </c>
      <c r="K129" s="113">
        <f t="shared" si="81"/>
        <v>7456</v>
      </c>
      <c r="L129" s="128">
        <f aca="true" t="shared" si="82" ref="L129:N133">ROUND(I129*$H129,0)</f>
        <v>7022</v>
      </c>
      <c r="M129" s="128">
        <f t="shared" si="82"/>
        <v>6472</v>
      </c>
      <c r="N129" s="128">
        <f t="shared" si="82"/>
        <v>5965</v>
      </c>
      <c r="HL129" s="102"/>
      <c r="HM129" s="102"/>
      <c r="HN129" s="102"/>
      <c r="HO129" s="102"/>
      <c r="HP129" s="102"/>
      <c r="HQ129" s="102"/>
      <c r="HR129" s="102"/>
      <c r="HS129" s="102"/>
      <c r="HT129" s="102"/>
      <c r="HU129" s="102"/>
      <c r="HV129" s="102"/>
      <c r="HW129" s="102"/>
    </row>
    <row r="130" spans="1:231" s="95" customFormat="1" ht="16.5" customHeight="1">
      <c r="A130" s="121">
        <v>618005</v>
      </c>
      <c r="B130" s="113" t="s">
        <v>106</v>
      </c>
      <c r="C130" s="113">
        <v>6274</v>
      </c>
      <c r="D130" s="113">
        <v>4791</v>
      </c>
      <c r="E130" s="113">
        <v>3624</v>
      </c>
      <c r="F130" s="117">
        <f t="shared" si="79"/>
        <v>-0.23998557133304543</v>
      </c>
      <c r="G130" s="113">
        <v>2128</v>
      </c>
      <c r="H130" s="122">
        <v>0.8</v>
      </c>
      <c r="I130" s="113">
        <f t="shared" si="80"/>
        <v>2093</v>
      </c>
      <c r="J130" s="113">
        <f>ROUND(I130*(1+$F130),0)</f>
        <v>1591</v>
      </c>
      <c r="K130" s="113">
        <f>ROUND(J130*(1+$F130),0)</f>
        <v>1209</v>
      </c>
      <c r="L130" s="128">
        <f aca="true" t="shared" si="83" ref="L130:N131">ROUND(I130*$H130,0)</f>
        <v>1674</v>
      </c>
      <c r="M130" s="128">
        <f t="shared" si="83"/>
        <v>1273</v>
      </c>
      <c r="N130" s="128">
        <f t="shared" si="83"/>
        <v>967</v>
      </c>
      <c r="HL130" s="102"/>
      <c r="HM130" s="102"/>
      <c r="HN130" s="102"/>
      <c r="HO130" s="102"/>
      <c r="HP130" s="102"/>
      <c r="HQ130" s="102"/>
      <c r="HR130" s="102"/>
      <c r="HS130" s="102"/>
      <c r="HT130" s="102"/>
      <c r="HU130" s="102"/>
      <c r="HV130" s="102"/>
      <c r="HW130" s="102"/>
    </row>
    <row r="131" spans="1:231" s="95" customFormat="1" ht="16.5" customHeight="1">
      <c r="A131" s="121">
        <v>618006</v>
      </c>
      <c r="B131" s="113" t="s">
        <v>107</v>
      </c>
      <c r="C131" s="113">
        <v>4691</v>
      </c>
      <c r="D131" s="113">
        <v>3531</v>
      </c>
      <c r="E131" s="113">
        <v>3359</v>
      </c>
      <c r="F131" s="117">
        <f t="shared" si="79"/>
        <v>-0.15380143317549688</v>
      </c>
      <c r="G131" s="113">
        <v>1658</v>
      </c>
      <c r="H131" s="122">
        <v>0.8</v>
      </c>
      <c r="I131" s="113">
        <f t="shared" si="80"/>
        <v>2405</v>
      </c>
      <c r="J131" s="113">
        <f>ROUND(I131*(1+$F131),0)</f>
        <v>2035</v>
      </c>
      <c r="K131" s="113">
        <f>ROUND(J131*(1+$F131),0)</f>
        <v>1722</v>
      </c>
      <c r="L131" s="128">
        <f t="shared" si="83"/>
        <v>1924</v>
      </c>
      <c r="M131" s="128">
        <f t="shared" si="83"/>
        <v>1628</v>
      </c>
      <c r="N131" s="128">
        <f t="shared" si="83"/>
        <v>1378</v>
      </c>
      <c r="HL131" s="102"/>
      <c r="HM131" s="102"/>
      <c r="HN131" s="102"/>
      <c r="HO131" s="102"/>
      <c r="HP131" s="102"/>
      <c r="HQ131" s="102"/>
      <c r="HR131" s="102"/>
      <c r="HS131" s="102"/>
      <c r="HT131" s="102"/>
      <c r="HU131" s="102"/>
      <c r="HV131" s="102"/>
      <c r="HW131" s="102"/>
    </row>
    <row r="132" spans="1:231" s="95" customFormat="1" ht="16.5" customHeight="1">
      <c r="A132" s="121">
        <v>618007</v>
      </c>
      <c r="B132" s="113" t="s">
        <v>108</v>
      </c>
      <c r="C132" s="113">
        <v>1410</v>
      </c>
      <c r="D132" s="113">
        <v>1073</v>
      </c>
      <c r="E132" s="113">
        <v>993</v>
      </c>
      <c r="F132" s="117">
        <f t="shared" si="79"/>
        <v>-0.16080078697073596</v>
      </c>
      <c r="G132" s="113">
        <v>338</v>
      </c>
      <c r="H132" s="122">
        <v>0.8</v>
      </c>
      <c r="I132" s="113">
        <f t="shared" si="80"/>
        <v>699</v>
      </c>
      <c r="J132" s="113">
        <f t="shared" si="81"/>
        <v>587</v>
      </c>
      <c r="K132" s="113">
        <f t="shared" si="81"/>
        <v>493</v>
      </c>
      <c r="L132" s="128">
        <f t="shared" si="82"/>
        <v>559</v>
      </c>
      <c r="M132" s="128">
        <f t="shared" si="82"/>
        <v>470</v>
      </c>
      <c r="N132" s="128">
        <f t="shared" si="82"/>
        <v>394</v>
      </c>
      <c r="HL132" s="102"/>
      <c r="HM132" s="102"/>
      <c r="HN132" s="102"/>
      <c r="HO132" s="102"/>
      <c r="HP132" s="102"/>
      <c r="HQ132" s="102"/>
      <c r="HR132" s="102"/>
      <c r="HS132" s="102"/>
      <c r="HT132" s="102"/>
      <c r="HU132" s="102"/>
      <c r="HV132" s="102"/>
      <c r="HW132" s="102"/>
    </row>
    <row r="133" spans="1:231" s="95" customFormat="1" ht="16.5" customHeight="1">
      <c r="A133" s="121">
        <v>618008</v>
      </c>
      <c r="B133" s="113" t="s">
        <v>109</v>
      </c>
      <c r="C133" s="113">
        <v>2570</v>
      </c>
      <c r="D133" s="113">
        <v>1870</v>
      </c>
      <c r="E133" s="113">
        <v>1718</v>
      </c>
      <c r="F133" s="117">
        <f t="shared" si="79"/>
        <v>-0.18239221489006507</v>
      </c>
      <c r="G133" s="113">
        <v>686</v>
      </c>
      <c r="H133" s="122">
        <v>0.8</v>
      </c>
      <c r="I133" s="113">
        <f t="shared" si="80"/>
        <v>1148</v>
      </c>
      <c r="J133" s="113">
        <f t="shared" si="81"/>
        <v>939</v>
      </c>
      <c r="K133" s="113">
        <f t="shared" si="81"/>
        <v>768</v>
      </c>
      <c r="L133" s="128">
        <f t="shared" si="82"/>
        <v>918</v>
      </c>
      <c r="M133" s="128">
        <f t="shared" si="82"/>
        <v>751</v>
      </c>
      <c r="N133" s="128">
        <f t="shared" si="82"/>
        <v>614</v>
      </c>
      <c r="HL133" s="102"/>
      <c r="HM133" s="102"/>
      <c r="HN133" s="102"/>
      <c r="HO133" s="102"/>
      <c r="HP133" s="102"/>
      <c r="HQ133" s="102"/>
      <c r="HR133" s="102"/>
      <c r="HS133" s="102"/>
      <c r="HT133" s="102"/>
      <c r="HU133" s="102"/>
      <c r="HV133" s="102"/>
      <c r="HW133" s="102"/>
    </row>
    <row r="134" spans="1:231" s="95" customFormat="1" ht="16.5" customHeight="1">
      <c r="A134" s="121">
        <v>618009</v>
      </c>
      <c r="B134" s="113" t="s">
        <v>110</v>
      </c>
      <c r="C134" s="113">
        <v>10061</v>
      </c>
      <c r="D134" s="113">
        <v>4531</v>
      </c>
      <c r="E134" s="113">
        <v>3613</v>
      </c>
      <c r="F134" s="117">
        <f t="shared" si="79"/>
        <v>-0.4007425991596083</v>
      </c>
      <c r="G134" s="113">
        <v>1249</v>
      </c>
      <c r="H134" s="122">
        <v>0.8</v>
      </c>
      <c r="I134" s="113">
        <f t="shared" si="80"/>
        <v>1297</v>
      </c>
      <c r="J134" s="113">
        <f aca="true" t="shared" si="84" ref="J134:J139">ROUND(I134*(1+$F134),0)</f>
        <v>777</v>
      </c>
      <c r="K134" s="113">
        <f aca="true" t="shared" si="85" ref="K134:K139">ROUND(J134*(1+$F134),0)</f>
        <v>466</v>
      </c>
      <c r="L134" s="128">
        <f>ROUND(I134*$H134,0)</f>
        <v>1038</v>
      </c>
      <c r="M134" s="128">
        <f>ROUND(J134*$H134,0)</f>
        <v>622</v>
      </c>
      <c r="N134" s="128">
        <f>ROUND(K134*$H134,0)</f>
        <v>373</v>
      </c>
      <c r="HL134" s="102"/>
      <c r="HM134" s="102"/>
      <c r="HN134" s="102"/>
      <c r="HO134" s="102"/>
      <c r="HP134" s="102"/>
      <c r="HQ134" s="102"/>
      <c r="HR134" s="102"/>
      <c r="HS134" s="102"/>
      <c r="HT134" s="102"/>
      <c r="HU134" s="102"/>
      <c r="HV134" s="102"/>
      <c r="HW134" s="102"/>
    </row>
    <row r="135" spans="1:14" s="101" customFormat="1" ht="16.5" customHeight="1">
      <c r="A135" s="108">
        <v>619</v>
      </c>
      <c r="B135" s="109" t="s">
        <v>111</v>
      </c>
      <c r="C135" s="109">
        <f>SUM(C136:C139)</f>
        <v>35204</v>
      </c>
      <c r="D135" s="109">
        <f>SUM(D136:D139)</f>
        <v>28616</v>
      </c>
      <c r="E135" s="109">
        <f>SUM(E136:E139)</f>
        <v>27310</v>
      </c>
      <c r="F135" s="109"/>
      <c r="G135" s="109">
        <f>SUM(G136:G139)</f>
        <v>13059</v>
      </c>
      <c r="H135" s="115"/>
      <c r="I135" s="109">
        <f aca="true" t="shared" si="86" ref="I135:N135">SUM(I136:I139)</f>
        <v>21404</v>
      </c>
      <c r="J135" s="109">
        <f t="shared" si="86"/>
        <v>19015</v>
      </c>
      <c r="K135" s="109">
        <f t="shared" si="86"/>
        <v>16929</v>
      </c>
      <c r="L135" s="129">
        <f t="shared" si="86"/>
        <v>17123</v>
      </c>
      <c r="M135" s="129">
        <f t="shared" si="86"/>
        <v>15212</v>
      </c>
      <c r="N135" s="129">
        <f t="shared" si="86"/>
        <v>13542</v>
      </c>
    </row>
    <row r="136" spans="1:14" s="95" customFormat="1" ht="16.5" customHeight="1">
      <c r="A136" s="121">
        <v>619001</v>
      </c>
      <c r="B136" s="113" t="s">
        <v>112</v>
      </c>
      <c r="C136" s="113"/>
      <c r="D136" s="113"/>
      <c r="E136" s="113"/>
      <c r="F136" s="117"/>
      <c r="G136" s="113"/>
      <c r="H136" s="115"/>
      <c r="I136" s="113">
        <f>ROUND(C136*(1+$F136),0)</f>
        <v>0</v>
      </c>
      <c r="J136" s="113">
        <f>ROUND(D136*(1+$F136),0)</f>
        <v>0</v>
      </c>
      <c r="K136" s="113">
        <f>ROUND(E136*(1+$F136),0)</f>
        <v>0</v>
      </c>
      <c r="L136" s="128">
        <f aca="true" t="shared" si="87" ref="L136:N139">ROUND(I136*$H136,0)</f>
        <v>0</v>
      </c>
      <c r="M136" s="128">
        <f t="shared" si="87"/>
        <v>0</v>
      </c>
      <c r="N136" s="128">
        <f t="shared" si="87"/>
        <v>0</v>
      </c>
    </row>
    <row r="137" spans="1:231" s="95" customFormat="1" ht="16.5" customHeight="1">
      <c r="A137" s="121">
        <v>619002</v>
      </c>
      <c r="B137" s="113" t="s">
        <v>113</v>
      </c>
      <c r="C137" s="113">
        <v>17851</v>
      </c>
      <c r="D137" s="113">
        <v>14997</v>
      </c>
      <c r="E137" s="113">
        <v>15029</v>
      </c>
      <c r="F137" s="117">
        <f>(E137/C137)^(1/2)-1</f>
        <v>-0.08244149053878314</v>
      </c>
      <c r="G137" s="113">
        <v>5235</v>
      </c>
      <c r="H137" s="122">
        <v>0.8</v>
      </c>
      <c r="I137" s="113">
        <f>ROUND(E137*(1+$F137)^2,0)</f>
        <v>12653</v>
      </c>
      <c r="J137" s="113">
        <f t="shared" si="84"/>
        <v>11610</v>
      </c>
      <c r="K137" s="113">
        <f t="shared" si="85"/>
        <v>10653</v>
      </c>
      <c r="L137" s="128">
        <f aca="true" t="shared" si="88" ref="L137:N138">ROUND(I137*$H137,0)</f>
        <v>10122</v>
      </c>
      <c r="M137" s="128">
        <f t="shared" si="88"/>
        <v>9288</v>
      </c>
      <c r="N137" s="128">
        <f t="shared" si="88"/>
        <v>8522</v>
      </c>
      <c r="HL137" s="102"/>
      <c r="HM137" s="102"/>
      <c r="HN137" s="102"/>
      <c r="HO137" s="102"/>
      <c r="HP137" s="102"/>
      <c r="HQ137" s="102"/>
      <c r="HR137" s="102"/>
      <c r="HS137" s="102"/>
      <c r="HT137" s="102"/>
      <c r="HU137" s="102"/>
      <c r="HV137" s="102"/>
      <c r="HW137" s="102"/>
    </row>
    <row r="138" spans="1:231" s="95" customFormat="1" ht="16.5" customHeight="1">
      <c r="A138" s="121">
        <v>619003</v>
      </c>
      <c r="B138" s="113" t="s">
        <v>114</v>
      </c>
      <c r="C138" s="113">
        <v>10418</v>
      </c>
      <c r="D138" s="113">
        <v>8795</v>
      </c>
      <c r="E138" s="113">
        <v>7871</v>
      </c>
      <c r="F138" s="117">
        <f>(E138/C138)^(1/2)-1</f>
        <v>-0.13079387166769918</v>
      </c>
      <c r="G138" s="113">
        <v>943</v>
      </c>
      <c r="H138" s="122">
        <v>0.8</v>
      </c>
      <c r="I138" s="113">
        <f>ROUND(E138*(1+$F138)^2,0)</f>
        <v>5947</v>
      </c>
      <c r="J138" s="113">
        <f t="shared" si="84"/>
        <v>5169</v>
      </c>
      <c r="K138" s="113">
        <f t="shared" si="85"/>
        <v>4493</v>
      </c>
      <c r="L138" s="128">
        <f t="shared" si="88"/>
        <v>4758</v>
      </c>
      <c r="M138" s="128">
        <f t="shared" si="88"/>
        <v>4135</v>
      </c>
      <c r="N138" s="128">
        <f t="shared" si="88"/>
        <v>3594</v>
      </c>
      <c r="HL138" s="102"/>
      <c r="HM138" s="102"/>
      <c r="HN138" s="102"/>
      <c r="HO138" s="102"/>
      <c r="HP138" s="102"/>
      <c r="HQ138" s="102"/>
      <c r="HR138" s="102"/>
      <c r="HS138" s="102"/>
      <c r="HT138" s="102"/>
      <c r="HU138" s="102"/>
      <c r="HV138" s="102"/>
      <c r="HW138" s="102"/>
    </row>
    <row r="139" spans="1:231" s="95" customFormat="1" ht="16.5" customHeight="1">
      <c r="A139" s="121">
        <v>619004</v>
      </c>
      <c r="B139" s="113" t="s">
        <v>115</v>
      </c>
      <c r="C139" s="113">
        <v>6935</v>
      </c>
      <c r="D139" s="113">
        <v>4824</v>
      </c>
      <c r="E139" s="113">
        <v>4410</v>
      </c>
      <c r="F139" s="117">
        <f>(E139/C139)^(1/2)-1</f>
        <v>-0.2025635883848954</v>
      </c>
      <c r="G139" s="113">
        <v>6881</v>
      </c>
      <c r="H139" s="122">
        <v>0.8</v>
      </c>
      <c r="I139" s="113">
        <f>ROUND(E139*(1+$F139)^2,0)</f>
        <v>2804</v>
      </c>
      <c r="J139" s="113">
        <f t="shared" si="84"/>
        <v>2236</v>
      </c>
      <c r="K139" s="113">
        <f t="shared" si="85"/>
        <v>1783</v>
      </c>
      <c r="L139" s="128">
        <f t="shared" si="87"/>
        <v>2243</v>
      </c>
      <c r="M139" s="128">
        <f t="shared" si="87"/>
        <v>1789</v>
      </c>
      <c r="N139" s="128">
        <f t="shared" si="87"/>
        <v>1426</v>
      </c>
      <c r="HL139" s="102"/>
      <c r="HM139" s="102"/>
      <c r="HN139" s="102"/>
      <c r="HO139" s="102"/>
      <c r="HP139" s="102"/>
      <c r="HQ139" s="102"/>
      <c r="HR139" s="102"/>
      <c r="HS139" s="102"/>
      <c r="HT139" s="102"/>
      <c r="HU139" s="102"/>
      <c r="HV139" s="102"/>
      <c r="HW139" s="102"/>
    </row>
    <row r="140" spans="1:14" s="101" customFormat="1" ht="16.5" customHeight="1">
      <c r="A140" s="108">
        <v>620</v>
      </c>
      <c r="B140" s="109" t="s">
        <v>116</v>
      </c>
      <c r="C140" s="109">
        <f>SUM(C141:C146)</f>
        <v>109472</v>
      </c>
      <c r="D140" s="109">
        <f>SUM(D141:D146)</f>
        <v>96222</v>
      </c>
      <c r="E140" s="109">
        <f>SUM(E141:E146)</f>
        <v>99551</v>
      </c>
      <c r="F140" s="109"/>
      <c r="G140" s="109">
        <f>SUM(G141:G146)</f>
        <v>28413</v>
      </c>
      <c r="H140" s="115"/>
      <c r="I140" s="109">
        <f aca="true" t="shared" si="89" ref="I140:N140">SUM(I141:I146)</f>
        <v>90737</v>
      </c>
      <c r="J140" s="109">
        <f t="shared" si="89"/>
        <v>86702</v>
      </c>
      <c r="K140" s="109">
        <f t="shared" si="89"/>
        <v>82896</v>
      </c>
      <c r="L140" s="129">
        <f t="shared" si="89"/>
        <v>72590</v>
      </c>
      <c r="M140" s="129">
        <f t="shared" si="89"/>
        <v>69362</v>
      </c>
      <c r="N140" s="129">
        <f t="shared" si="89"/>
        <v>66316</v>
      </c>
    </row>
    <row r="141" spans="1:231" s="95" customFormat="1" ht="16.5" customHeight="1">
      <c r="A141" s="121">
        <v>620001</v>
      </c>
      <c r="B141" s="113" t="s">
        <v>117</v>
      </c>
      <c r="C141" s="113">
        <v>8946</v>
      </c>
      <c r="D141" s="113">
        <v>7163</v>
      </c>
      <c r="E141" s="113">
        <v>9069</v>
      </c>
      <c r="F141" s="117">
        <f aca="true" t="shared" si="90" ref="F141:F146">(E141/C141)^(1/2)-1</f>
        <v>0.0068511119507619345</v>
      </c>
      <c r="G141" s="113">
        <v>111</v>
      </c>
      <c r="H141" s="122">
        <v>0.8</v>
      </c>
      <c r="I141" s="113">
        <f aca="true" t="shared" si="91" ref="I141:I146">ROUND(E141*(1+$F141)^2,0)</f>
        <v>9194</v>
      </c>
      <c r="J141" s="113">
        <f aca="true" t="shared" si="92" ref="J141:K143">ROUND(I141*(1+$F141),0)</f>
        <v>9257</v>
      </c>
      <c r="K141" s="113">
        <f t="shared" si="92"/>
        <v>9320</v>
      </c>
      <c r="L141" s="128">
        <f aca="true" t="shared" si="93" ref="L141:N143">ROUND(I141*$H141,0)</f>
        <v>7355</v>
      </c>
      <c r="M141" s="128">
        <f t="shared" si="93"/>
        <v>7406</v>
      </c>
      <c r="N141" s="128">
        <f t="shared" si="93"/>
        <v>7456</v>
      </c>
      <c r="HL141" s="102"/>
      <c r="HM141" s="102"/>
      <c r="HN141" s="102"/>
      <c r="HO141" s="102"/>
      <c r="HP141" s="102"/>
      <c r="HQ141" s="102"/>
      <c r="HR141" s="102"/>
      <c r="HS141" s="102"/>
      <c r="HT141" s="102"/>
      <c r="HU141" s="102"/>
      <c r="HV141" s="102"/>
      <c r="HW141" s="102"/>
    </row>
    <row r="142" spans="1:231" s="95" customFormat="1" ht="16.5" customHeight="1">
      <c r="A142" s="121">
        <v>620002</v>
      </c>
      <c r="B142" s="113" t="s">
        <v>118</v>
      </c>
      <c r="C142" s="113">
        <v>19394</v>
      </c>
      <c r="D142" s="113">
        <v>16034</v>
      </c>
      <c r="E142" s="113">
        <v>17317</v>
      </c>
      <c r="F142" s="117">
        <f t="shared" si="90"/>
        <v>-0.055063482464665414</v>
      </c>
      <c r="G142" s="113">
        <v>3135</v>
      </c>
      <c r="H142" s="122">
        <v>0.8</v>
      </c>
      <c r="I142" s="113">
        <f t="shared" si="91"/>
        <v>15462</v>
      </c>
      <c r="J142" s="113">
        <f t="shared" si="92"/>
        <v>14611</v>
      </c>
      <c r="K142" s="113">
        <f t="shared" si="92"/>
        <v>13806</v>
      </c>
      <c r="L142" s="128">
        <f t="shared" si="93"/>
        <v>12370</v>
      </c>
      <c r="M142" s="128">
        <f t="shared" si="93"/>
        <v>11689</v>
      </c>
      <c r="N142" s="128">
        <f t="shared" si="93"/>
        <v>11045</v>
      </c>
      <c r="HL142" s="102"/>
      <c r="HM142" s="102"/>
      <c r="HN142" s="102"/>
      <c r="HO142" s="102"/>
      <c r="HP142" s="102"/>
      <c r="HQ142" s="102"/>
      <c r="HR142" s="102"/>
      <c r="HS142" s="102"/>
      <c r="HT142" s="102"/>
      <c r="HU142" s="102"/>
      <c r="HV142" s="102"/>
      <c r="HW142" s="102"/>
    </row>
    <row r="143" spans="1:231" s="95" customFormat="1" ht="16.5" customHeight="1">
      <c r="A143" s="121">
        <v>620003</v>
      </c>
      <c r="B143" s="113" t="s">
        <v>119</v>
      </c>
      <c r="C143" s="113">
        <v>6299</v>
      </c>
      <c r="D143" s="113">
        <v>5648</v>
      </c>
      <c r="E143" s="113">
        <v>5806</v>
      </c>
      <c r="F143" s="117">
        <f t="shared" si="90"/>
        <v>-0.03993041475667647</v>
      </c>
      <c r="G143" s="113">
        <v>845</v>
      </c>
      <c r="H143" s="122">
        <v>0.8</v>
      </c>
      <c r="I143" s="113">
        <f t="shared" si="91"/>
        <v>5352</v>
      </c>
      <c r="J143" s="113">
        <f t="shared" si="92"/>
        <v>5138</v>
      </c>
      <c r="K143" s="113">
        <f t="shared" si="92"/>
        <v>4933</v>
      </c>
      <c r="L143" s="128">
        <f t="shared" si="93"/>
        <v>4282</v>
      </c>
      <c r="M143" s="128">
        <f t="shared" si="93"/>
        <v>4110</v>
      </c>
      <c r="N143" s="128">
        <f t="shared" si="93"/>
        <v>3946</v>
      </c>
      <c r="HL143" s="102"/>
      <c r="HM143" s="102"/>
      <c r="HN143" s="102"/>
      <c r="HO143" s="102"/>
      <c r="HP143" s="102"/>
      <c r="HQ143" s="102"/>
      <c r="HR143" s="102"/>
      <c r="HS143" s="102"/>
      <c r="HT143" s="102"/>
      <c r="HU143" s="102"/>
      <c r="HV143" s="102"/>
      <c r="HW143" s="102"/>
    </row>
    <row r="144" spans="1:231" s="95" customFormat="1" ht="16.5" customHeight="1">
      <c r="A144" s="121">
        <v>620004</v>
      </c>
      <c r="B144" s="113" t="s">
        <v>120</v>
      </c>
      <c r="C144" s="113">
        <v>44263</v>
      </c>
      <c r="D144" s="113">
        <v>40345</v>
      </c>
      <c r="E144" s="113">
        <v>41163</v>
      </c>
      <c r="F144" s="117">
        <f t="shared" si="90"/>
        <v>-0.0356535485885463</v>
      </c>
      <c r="G144" s="113">
        <v>18242</v>
      </c>
      <c r="H144" s="122">
        <v>0.8</v>
      </c>
      <c r="I144" s="113">
        <f t="shared" si="91"/>
        <v>38280</v>
      </c>
      <c r="J144" s="113">
        <f aca="true" t="shared" si="94" ref="J144:K146">ROUND(I144*(1+$F144),0)</f>
        <v>36915</v>
      </c>
      <c r="K144" s="113">
        <f t="shared" si="94"/>
        <v>35599</v>
      </c>
      <c r="L144" s="128">
        <f aca="true" t="shared" si="95" ref="L144:N146">ROUND(I144*$H144,0)</f>
        <v>30624</v>
      </c>
      <c r="M144" s="128">
        <f t="shared" si="95"/>
        <v>29532</v>
      </c>
      <c r="N144" s="128">
        <f t="shared" si="95"/>
        <v>28479</v>
      </c>
      <c r="HL144" s="102"/>
      <c r="HM144" s="102"/>
      <c r="HN144" s="102"/>
      <c r="HO144" s="102"/>
      <c r="HP144" s="102"/>
      <c r="HQ144" s="102"/>
      <c r="HR144" s="102"/>
      <c r="HS144" s="102"/>
      <c r="HT144" s="102"/>
      <c r="HU144" s="102"/>
      <c r="HV144" s="102"/>
      <c r="HW144" s="102"/>
    </row>
    <row r="145" spans="1:231" s="95" customFormat="1" ht="16.5" customHeight="1">
      <c r="A145" s="121">
        <v>620005</v>
      </c>
      <c r="B145" s="113" t="s">
        <v>121</v>
      </c>
      <c r="C145" s="113">
        <v>9499</v>
      </c>
      <c r="D145" s="113">
        <v>8294</v>
      </c>
      <c r="E145" s="113">
        <v>8226</v>
      </c>
      <c r="F145" s="117">
        <f t="shared" si="90"/>
        <v>-0.06941636955514785</v>
      </c>
      <c r="G145" s="113">
        <v>5938</v>
      </c>
      <c r="H145" s="122">
        <v>0.8</v>
      </c>
      <c r="I145" s="113">
        <f t="shared" si="91"/>
        <v>7124</v>
      </c>
      <c r="J145" s="113">
        <f t="shared" si="94"/>
        <v>6629</v>
      </c>
      <c r="K145" s="113">
        <f t="shared" si="94"/>
        <v>6169</v>
      </c>
      <c r="L145" s="128">
        <f t="shared" si="95"/>
        <v>5699</v>
      </c>
      <c r="M145" s="128">
        <f t="shared" si="95"/>
        <v>5303</v>
      </c>
      <c r="N145" s="128">
        <f t="shared" si="95"/>
        <v>4935</v>
      </c>
      <c r="HL145" s="102"/>
      <c r="HM145" s="102"/>
      <c r="HN145" s="102"/>
      <c r="HO145" s="102"/>
      <c r="HP145" s="102"/>
      <c r="HQ145" s="102"/>
      <c r="HR145" s="102"/>
      <c r="HS145" s="102"/>
      <c r="HT145" s="102"/>
      <c r="HU145" s="102"/>
      <c r="HV145" s="102"/>
      <c r="HW145" s="102"/>
    </row>
    <row r="146" spans="1:231" s="95" customFormat="1" ht="16.5" customHeight="1">
      <c r="A146" s="121">
        <v>620006</v>
      </c>
      <c r="B146" s="113" t="s">
        <v>122</v>
      </c>
      <c r="C146" s="113">
        <v>21071</v>
      </c>
      <c r="D146" s="113">
        <v>18738</v>
      </c>
      <c r="E146" s="113">
        <v>17970</v>
      </c>
      <c r="F146" s="117">
        <f t="shared" si="90"/>
        <v>-0.07651155663140174</v>
      </c>
      <c r="G146" s="113">
        <v>142</v>
      </c>
      <c r="H146" s="122">
        <v>0.8</v>
      </c>
      <c r="I146" s="113">
        <f t="shared" si="91"/>
        <v>15325</v>
      </c>
      <c r="J146" s="113">
        <f t="shared" si="94"/>
        <v>14152</v>
      </c>
      <c r="K146" s="113">
        <f t="shared" si="94"/>
        <v>13069</v>
      </c>
      <c r="L146" s="128">
        <f t="shared" si="95"/>
        <v>12260</v>
      </c>
      <c r="M146" s="128">
        <f t="shared" si="95"/>
        <v>11322</v>
      </c>
      <c r="N146" s="128">
        <f t="shared" si="95"/>
        <v>10455</v>
      </c>
      <c r="HL146" s="102"/>
      <c r="HM146" s="102"/>
      <c r="HN146" s="102"/>
      <c r="HO146" s="102"/>
      <c r="HP146" s="102"/>
      <c r="HQ146" s="102"/>
      <c r="HR146" s="102"/>
      <c r="HS146" s="102"/>
      <c r="HT146" s="102"/>
      <c r="HU146" s="102"/>
      <c r="HV146" s="102"/>
      <c r="HW146" s="102"/>
    </row>
    <row r="147" spans="1:14" s="101" customFormat="1" ht="16.5" customHeight="1">
      <c r="A147" s="108">
        <v>621</v>
      </c>
      <c r="B147" s="109" t="s">
        <v>123</v>
      </c>
      <c r="C147" s="109">
        <f>SUM(C148:C153)</f>
        <v>49019</v>
      </c>
      <c r="D147" s="109">
        <f>SUM(D148:D153)</f>
        <v>34789</v>
      </c>
      <c r="E147" s="109">
        <f>SUM(E148:E153)</f>
        <v>32108</v>
      </c>
      <c r="F147" s="109"/>
      <c r="G147" s="109">
        <f>SUM(G148:G153)</f>
        <v>19309</v>
      </c>
      <c r="H147" s="115"/>
      <c r="I147" s="109">
        <f aca="true" t="shared" si="96" ref="I147:N147">SUM(I148:I153)</f>
        <v>32108</v>
      </c>
      <c r="J147" s="109">
        <f t="shared" si="96"/>
        <v>32108</v>
      </c>
      <c r="K147" s="109">
        <f t="shared" si="96"/>
        <v>32108</v>
      </c>
      <c r="L147" s="129">
        <f t="shared" si="96"/>
        <v>25687</v>
      </c>
      <c r="M147" s="129">
        <f t="shared" si="96"/>
        <v>25687</v>
      </c>
      <c r="N147" s="129">
        <f t="shared" si="96"/>
        <v>25687</v>
      </c>
    </row>
    <row r="148" spans="1:14" s="95" customFormat="1" ht="16.5" customHeight="1">
      <c r="A148" s="121">
        <v>621001</v>
      </c>
      <c r="B148" s="113" t="s">
        <v>124</v>
      </c>
      <c r="C148" s="113"/>
      <c r="D148" s="113"/>
      <c r="E148" s="113"/>
      <c r="F148" s="117"/>
      <c r="G148" s="113"/>
      <c r="H148" s="115"/>
      <c r="I148" s="113">
        <f>ROUND(C148*(1+$F148),0)</f>
        <v>0</v>
      </c>
      <c r="J148" s="113">
        <f>ROUND(D148*(1+$F148),0)</f>
        <v>0</v>
      </c>
      <c r="K148" s="113">
        <f>ROUND(E148*(1+$F148),0)</f>
        <v>0</v>
      </c>
      <c r="L148" s="128">
        <f aca="true" t="shared" si="97" ref="L148:N153">ROUND(I148*$H148,0)</f>
        <v>0</v>
      </c>
      <c r="M148" s="128">
        <f t="shared" si="97"/>
        <v>0</v>
      </c>
      <c r="N148" s="128">
        <f t="shared" si="97"/>
        <v>0</v>
      </c>
    </row>
    <row r="149" spans="1:231" s="95" customFormat="1" ht="16.5" customHeight="1">
      <c r="A149" s="121">
        <v>621002</v>
      </c>
      <c r="B149" s="113" t="s">
        <v>125</v>
      </c>
      <c r="C149" s="113">
        <v>6223</v>
      </c>
      <c r="D149" s="113">
        <v>5007</v>
      </c>
      <c r="E149" s="113">
        <v>4395</v>
      </c>
      <c r="F149" s="117">
        <f>(E149/C149)^(1/2)-1</f>
        <v>-0.159612586756118</v>
      </c>
      <c r="G149" s="113">
        <v>4868</v>
      </c>
      <c r="H149" s="122">
        <v>0.8</v>
      </c>
      <c r="I149" s="113">
        <v>4395</v>
      </c>
      <c r="J149" s="113">
        <v>4395</v>
      </c>
      <c r="K149" s="113">
        <v>4395</v>
      </c>
      <c r="L149" s="128">
        <f>ROUND(I149*$H149,0)</f>
        <v>3516</v>
      </c>
      <c r="M149" s="128">
        <f>ROUND(J149*$H149,0)</f>
        <v>3516</v>
      </c>
      <c r="N149" s="128">
        <f>ROUND(K149*$H149,0)</f>
        <v>3516</v>
      </c>
      <c r="HL149" s="102"/>
      <c r="HM149" s="102"/>
      <c r="HN149" s="102"/>
      <c r="HO149" s="102"/>
      <c r="HP149" s="102"/>
      <c r="HQ149" s="102"/>
      <c r="HR149" s="102"/>
      <c r="HS149" s="102"/>
      <c r="HT149" s="102"/>
      <c r="HU149" s="102"/>
      <c r="HV149" s="102"/>
      <c r="HW149" s="102"/>
    </row>
    <row r="150" spans="1:231" s="95" customFormat="1" ht="16.5" customHeight="1">
      <c r="A150" s="121">
        <v>621003</v>
      </c>
      <c r="B150" s="113" t="s">
        <v>126</v>
      </c>
      <c r="C150" s="113">
        <v>20910</v>
      </c>
      <c r="D150" s="113">
        <v>12123</v>
      </c>
      <c r="E150" s="113">
        <v>11625</v>
      </c>
      <c r="F150" s="117">
        <f>(E150/C150)^(1/2)-1</f>
        <v>-0.25437671109825555</v>
      </c>
      <c r="G150" s="113">
        <v>8274</v>
      </c>
      <c r="H150" s="122">
        <v>0.8</v>
      </c>
      <c r="I150" s="113">
        <v>11625</v>
      </c>
      <c r="J150" s="113">
        <v>11625</v>
      </c>
      <c r="K150" s="113">
        <v>11625</v>
      </c>
      <c r="L150" s="128">
        <f aca="true" t="shared" si="98" ref="L150:N151">ROUND(I150*$H150,0)</f>
        <v>9300</v>
      </c>
      <c r="M150" s="128">
        <f t="shared" si="98"/>
        <v>9300</v>
      </c>
      <c r="N150" s="128">
        <f t="shared" si="98"/>
        <v>9300</v>
      </c>
      <c r="HL150" s="102"/>
      <c r="HM150" s="102"/>
      <c r="HN150" s="102"/>
      <c r="HO150" s="102"/>
      <c r="HP150" s="102"/>
      <c r="HQ150" s="102"/>
      <c r="HR150" s="102"/>
      <c r="HS150" s="102"/>
      <c r="HT150" s="102"/>
      <c r="HU150" s="102"/>
      <c r="HV150" s="102"/>
      <c r="HW150" s="102"/>
    </row>
    <row r="151" spans="1:231" s="95" customFormat="1" ht="16.5" customHeight="1">
      <c r="A151" s="121">
        <v>621004</v>
      </c>
      <c r="B151" s="113" t="s">
        <v>127</v>
      </c>
      <c r="C151" s="113">
        <v>7623</v>
      </c>
      <c r="D151" s="113">
        <v>5735</v>
      </c>
      <c r="E151" s="113">
        <v>5217</v>
      </c>
      <c r="F151" s="117">
        <f>(E151/C151)^(1/2)-1</f>
        <v>-0.17272965130449935</v>
      </c>
      <c r="G151" s="113">
        <v>3256</v>
      </c>
      <c r="H151" s="122">
        <v>0.8</v>
      </c>
      <c r="I151" s="113">
        <v>5217</v>
      </c>
      <c r="J151" s="113">
        <v>5217</v>
      </c>
      <c r="K151" s="113">
        <v>5217</v>
      </c>
      <c r="L151" s="128">
        <f t="shared" si="98"/>
        <v>4174</v>
      </c>
      <c r="M151" s="128">
        <f t="shared" si="98"/>
        <v>4174</v>
      </c>
      <c r="N151" s="128">
        <f t="shared" si="98"/>
        <v>4174</v>
      </c>
      <c r="HL151" s="102"/>
      <c r="HM151" s="102"/>
      <c r="HN151" s="102"/>
      <c r="HO151" s="102"/>
      <c r="HP151" s="102"/>
      <c r="HQ151" s="102"/>
      <c r="HR151" s="102"/>
      <c r="HS151" s="102"/>
      <c r="HT151" s="102"/>
      <c r="HU151" s="102"/>
      <c r="HV151" s="102"/>
      <c r="HW151" s="102"/>
    </row>
    <row r="152" spans="1:231" s="95" customFormat="1" ht="16.5" customHeight="1">
      <c r="A152" s="121">
        <v>621005</v>
      </c>
      <c r="B152" s="113" t="s">
        <v>128</v>
      </c>
      <c r="C152" s="113">
        <v>8168</v>
      </c>
      <c r="D152" s="113">
        <v>7217</v>
      </c>
      <c r="E152" s="113">
        <v>6799</v>
      </c>
      <c r="F152" s="117">
        <f>(E152/C152)^(1/2)-1</f>
        <v>-0.0876433202592416</v>
      </c>
      <c r="G152" s="113">
        <v>2400</v>
      </c>
      <c r="H152" s="122">
        <v>0.8</v>
      </c>
      <c r="I152" s="113">
        <v>6799</v>
      </c>
      <c r="J152" s="113">
        <v>6799</v>
      </c>
      <c r="K152" s="113">
        <v>6799</v>
      </c>
      <c r="L152" s="128">
        <f t="shared" si="97"/>
        <v>5439</v>
      </c>
      <c r="M152" s="128">
        <f t="shared" si="97"/>
        <v>5439</v>
      </c>
      <c r="N152" s="128">
        <f t="shared" si="97"/>
        <v>5439</v>
      </c>
      <c r="HL152" s="102"/>
      <c r="HM152" s="102"/>
      <c r="HN152" s="102"/>
      <c r="HO152" s="102"/>
      <c r="HP152" s="102"/>
      <c r="HQ152" s="102"/>
      <c r="HR152" s="102"/>
      <c r="HS152" s="102"/>
      <c r="HT152" s="102"/>
      <c r="HU152" s="102"/>
      <c r="HV152" s="102"/>
      <c r="HW152" s="102"/>
    </row>
    <row r="153" spans="1:231" s="95" customFormat="1" ht="16.5" customHeight="1">
      <c r="A153" s="121">
        <v>621006</v>
      </c>
      <c r="B153" s="113" t="s">
        <v>129</v>
      </c>
      <c r="C153" s="113">
        <v>6095</v>
      </c>
      <c r="D153" s="113">
        <v>4707</v>
      </c>
      <c r="E153" s="113">
        <v>4072</v>
      </c>
      <c r="F153" s="117">
        <f>(E153/C153)^(1/2)-1</f>
        <v>-0.18263313181238583</v>
      </c>
      <c r="G153" s="113">
        <v>511</v>
      </c>
      <c r="H153" s="122">
        <v>0.8</v>
      </c>
      <c r="I153" s="113">
        <v>4072</v>
      </c>
      <c r="J153" s="113">
        <v>4072</v>
      </c>
      <c r="K153" s="113">
        <v>4072</v>
      </c>
      <c r="L153" s="128">
        <f t="shared" si="97"/>
        <v>3258</v>
      </c>
      <c r="M153" s="128">
        <f t="shared" si="97"/>
        <v>3258</v>
      </c>
      <c r="N153" s="128">
        <f t="shared" si="97"/>
        <v>3258</v>
      </c>
      <c r="HL153" s="102"/>
      <c r="HM153" s="102"/>
      <c r="HN153" s="102"/>
      <c r="HO153" s="102"/>
      <c r="HP153" s="102"/>
      <c r="HQ153" s="102"/>
      <c r="HR153" s="102"/>
      <c r="HS153" s="102"/>
      <c r="HT153" s="102"/>
      <c r="HU153" s="102"/>
      <c r="HV153" s="102"/>
      <c r="HW153" s="102"/>
    </row>
    <row r="154" spans="2:11" s="95" customFormat="1" ht="15" customHeight="1">
      <c r="B154" s="103"/>
      <c r="C154" s="103"/>
      <c r="D154" s="103"/>
      <c r="E154" s="103"/>
      <c r="F154" s="104"/>
      <c r="G154" s="104"/>
      <c r="H154" s="105"/>
      <c r="I154" s="103"/>
      <c r="J154" s="103"/>
      <c r="K154" s="103"/>
    </row>
    <row r="155" spans="2:11" s="95" customFormat="1" ht="15" customHeight="1">
      <c r="B155" s="103"/>
      <c r="C155" s="103"/>
      <c r="D155" s="103"/>
      <c r="E155" s="103"/>
      <c r="F155" s="104"/>
      <c r="G155" s="104"/>
      <c r="H155" s="105"/>
      <c r="I155" s="103"/>
      <c r="J155" s="103"/>
      <c r="K155" s="103"/>
    </row>
    <row r="156" spans="2:11" s="95" customFormat="1" ht="15" customHeight="1">
      <c r="B156" s="103"/>
      <c r="C156" s="103"/>
      <c r="D156" s="103"/>
      <c r="E156" s="103"/>
      <c r="F156" s="104"/>
      <c r="G156" s="104"/>
      <c r="H156" s="105"/>
      <c r="I156" s="103"/>
      <c r="J156" s="103"/>
      <c r="K156" s="103"/>
    </row>
    <row r="157" spans="2:11" s="95" customFormat="1" ht="15" customHeight="1">
      <c r="B157" s="103"/>
      <c r="C157" s="103"/>
      <c r="D157" s="103"/>
      <c r="E157" s="103"/>
      <c r="F157" s="104"/>
      <c r="G157" s="104"/>
      <c r="H157" s="105"/>
      <c r="I157" s="103"/>
      <c r="J157" s="103"/>
      <c r="K157" s="103"/>
    </row>
    <row r="158" spans="2:11" s="95" customFormat="1" ht="15" customHeight="1">
      <c r="B158" s="103"/>
      <c r="C158" s="103"/>
      <c r="D158" s="103"/>
      <c r="E158" s="103"/>
      <c r="F158" s="104"/>
      <c r="G158" s="104"/>
      <c r="H158" s="105"/>
      <c r="I158" s="103"/>
      <c r="J158" s="103"/>
      <c r="K158" s="103"/>
    </row>
    <row r="159" spans="2:11" s="95" customFormat="1" ht="15" customHeight="1">
      <c r="B159" s="103"/>
      <c r="C159" s="103"/>
      <c r="D159" s="103"/>
      <c r="E159" s="103"/>
      <c r="F159" s="104"/>
      <c r="G159" s="104"/>
      <c r="H159" s="105"/>
      <c r="I159" s="103"/>
      <c r="J159" s="103"/>
      <c r="K159" s="103"/>
    </row>
    <row r="160" spans="2:11" s="95" customFormat="1" ht="15" customHeight="1">
      <c r="B160" s="103"/>
      <c r="C160" s="103"/>
      <c r="D160" s="103"/>
      <c r="E160" s="103"/>
      <c r="F160" s="104"/>
      <c r="G160" s="104"/>
      <c r="H160" s="105"/>
      <c r="I160" s="103"/>
      <c r="J160" s="103"/>
      <c r="K160" s="103"/>
    </row>
    <row r="161" spans="2:11" s="95" customFormat="1" ht="15" customHeight="1">
      <c r="B161" s="103"/>
      <c r="C161" s="103"/>
      <c r="D161" s="103"/>
      <c r="E161" s="103"/>
      <c r="F161" s="104"/>
      <c r="G161" s="104"/>
      <c r="H161" s="105"/>
      <c r="I161" s="103"/>
      <c r="J161" s="103"/>
      <c r="K161" s="103"/>
    </row>
    <row r="162" spans="2:11" s="95" customFormat="1" ht="15" customHeight="1">
      <c r="B162" s="103"/>
      <c r="C162" s="103"/>
      <c r="D162" s="103"/>
      <c r="E162" s="103"/>
      <c r="F162" s="104"/>
      <c r="G162" s="104"/>
      <c r="H162" s="105"/>
      <c r="I162" s="103"/>
      <c r="J162" s="103"/>
      <c r="K162" s="103"/>
    </row>
    <row r="163" spans="2:11" s="95" customFormat="1" ht="15" customHeight="1">
      <c r="B163" s="103"/>
      <c r="C163" s="103"/>
      <c r="D163" s="103"/>
      <c r="E163" s="103"/>
      <c r="F163" s="104"/>
      <c r="G163" s="104"/>
      <c r="H163" s="105"/>
      <c r="I163" s="103"/>
      <c r="J163" s="103"/>
      <c r="K163" s="103"/>
    </row>
    <row r="164" spans="2:11" s="95" customFormat="1" ht="15" customHeight="1">
      <c r="B164" s="103"/>
      <c r="C164" s="103"/>
      <c r="D164" s="103"/>
      <c r="E164" s="103"/>
      <c r="F164" s="104"/>
      <c r="G164" s="104"/>
      <c r="H164" s="105"/>
      <c r="I164" s="103"/>
      <c r="J164" s="103"/>
      <c r="K164" s="103"/>
    </row>
    <row r="165" spans="2:11" s="95" customFormat="1" ht="15" customHeight="1">
      <c r="B165" s="103"/>
      <c r="C165" s="103"/>
      <c r="D165" s="103"/>
      <c r="E165" s="103"/>
      <c r="F165" s="104"/>
      <c r="G165" s="104"/>
      <c r="H165" s="105"/>
      <c r="I165" s="103"/>
      <c r="J165" s="103"/>
      <c r="K165" s="103"/>
    </row>
    <row r="166" spans="2:11" s="95" customFormat="1" ht="15" customHeight="1">
      <c r="B166" s="103"/>
      <c r="C166" s="103"/>
      <c r="D166" s="103"/>
      <c r="E166" s="103"/>
      <c r="F166" s="104"/>
      <c r="G166" s="104"/>
      <c r="H166" s="105"/>
      <c r="I166" s="103"/>
      <c r="J166" s="103"/>
      <c r="K166" s="103"/>
    </row>
    <row r="167" spans="2:11" s="95" customFormat="1" ht="15" customHeight="1">
      <c r="B167" s="103"/>
      <c r="C167" s="103"/>
      <c r="D167" s="103"/>
      <c r="E167" s="103"/>
      <c r="F167" s="104"/>
      <c r="G167" s="104"/>
      <c r="H167" s="105"/>
      <c r="I167" s="103"/>
      <c r="J167" s="103"/>
      <c r="K167" s="103"/>
    </row>
    <row r="168" spans="2:11" s="95" customFormat="1" ht="15" customHeight="1">
      <c r="B168" s="103"/>
      <c r="C168" s="103"/>
      <c r="D168" s="103"/>
      <c r="E168" s="103"/>
      <c r="F168" s="104"/>
      <c r="G168" s="104"/>
      <c r="H168" s="105"/>
      <c r="I168" s="103"/>
      <c r="J168" s="103"/>
      <c r="K168" s="103"/>
    </row>
    <row r="169" spans="2:11" s="95" customFormat="1" ht="15" customHeight="1">
      <c r="B169" s="103"/>
      <c r="C169" s="103"/>
      <c r="D169" s="103"/>
      <c r="E169" s="103"/>
      <c r="F169" s="104"/>
      <c r="G169" s="104"/>
      <c r="H169" s="105"/>
      <c r="I169" s="103"/>
      <c r="J169" s="103"/>
      <c r="K169" s="103"/>
    </row>
    <row r="170" spans="2:11" s="95" customFormat="1" ht="15" customHeight="1">
      <c r="B170" s="103"/>
      <c r="C170" s="103"/>
      <c r="D170" s="103"/>
      <c r="E170" s="103"/>
      <c r="F170" s="104"/>
      <c r="G170" s="104"/>
      <c r="H170" s="105"/>
      <c r="I170" s="103"/>
      <c r="J170" s="103"/>
      <c r="K170" s="103"/>
    </row>
    <row r="171" spans="2:11" s="95" customFormat="1" ht="15" customHeight="1">
      <c r="B171" s="103"/>
      <c r="C171" s="103"/>
      <c r="D171" s="103"/>
      <c r="E171" s="103"/>
      <c r="F171" s="104"/>
      <c r="G171" s="104"/>
      <c r="H171" s="105"/>
      <c r="I171" s="103"/>
      <c r="J171" s="103"/>
      <c r="K171" s="103"/>
    </row>
    <row r="172" spans="2:11" s="95" customFormat="1" ht="15" customHeight="1">
      <c r="B172" s="103"/>
      <c r="C172" s="103"/>
      <c r="D172" s="103"/>
      <c r="E172" s="103"/>
      <c r="F172" s="104"/>
      <c r="G172" s="104"/>
      <c r="H172" s="105"/>
      <c r="I172" s="103"/>
      <c r="J172" s="103"/>
      <c r="K172" s="103"/>
    </row>
    <row r="173" spans="2:11" s="95" customFormat="1" ht="15" customHeight="1">
      <c r="B173" s="103"/>
      <c r="C173" s="103"/>
      <c r="D173" s="103"/>
      <c r="E173" s="103"/>
      <c r="F173" s="104"/>
      <c r="G173" s="104"/>
      <c r="H173" s="105"/>
      <c r="I173" s="103"/>
      <c r="J173" s="103"/>
      <c r="K173" s="103"/>
    </row>
    <row r="174" spans="2:11" s="95" customFormat="1" ht="15" customHeight="1">
      <c r="B174" s="103"/>
      <c r="C174" s="103"/>
      <c r="D174" s="103"/>
      <c r="E174" s="103"/>
      <c r="F174" s="104"/>
      <c r="G174" s="104"/>
      <c r="H174" s="105"/>
      <c r="I174" s="103"/>
      <c r="J174" s="103"/>
      <c r="K174" s="103"/>
    </row>
    <row r="175" spans="2:11" s="95" customFormat="1" ht="15" customHeight="1">
      <c r="B175" s="103"/>
      <c r="C175" s="103"/>
      <c r="D175" s="103"/>
      <c r="E175" s="103"/>
      <c r="F175" s="104"/>
      <c r="G175" s="104"/>
      <c r="H175" s="105"/>
      <c r="I175" s="103"/>
      <c r="J175" s="103"/>
      <c r="K175" s="103"/>
    </row>
    <row r="176" spans="2:11" s="95" customFormat="1" ht="15" customHeight="1">
      <c r="B176" s="103"/>
      <c r="C176" s="103"/>
      <c r="D176" s="103"/>
      <c r="E176" s="103"/>
      <c r="F176" s="104"/>
      <c r="G176" s="104"/>
      <c r="H176" s="105"/>
      <c r="I176" s="103"/>
      <c r="J176" s="103"/>
      <c r="K176" s="103"/>
    </row>
    <row r="177" spans="2:11" s="95" customFormat="1" ht="15" customHeight="1">
      <c r="B177" s="103"/>
      <c r="C177" s="103"/>
      <c r="D177" s="103"/>
      <c r="E177" s="103"/>
      <c r="F177" s="104"/>
      <c r="G177" s="104"/>
      <c r="H177" s="105"/>
      <c r="I177" s="103"/>
      <c r="J177" s="103"/>
      <c r="K177" s="103"/>
    </row>
    <row r="178" spans="2:11" s="95" customFormat="1" ht="15" customHeight="1">
      <c r="B178" s="103"/>
      <c r="C178" s="103"/>
      <c r="D178" s="103"/>
      <c r="E178" s="103"/>
      <c r="F178" s="104"/>
      <c r="G178" s="104"/>
      <c r="H178" s="105"/>
      <c r="I178" s="103"/>
      <c r="J178" s="103"/>
      <c r="K178" s="103"/>
    </row>
    <row r="179" spans="2:11" s="95" customFormat="1" ht="15" customHeight="1">
      <c r="B179" s="103"/>
      <c r="C179" s="103"/>
      <c r="D179" s="103"/>
      <c r="E179" s="103"/>
      <c r="F179" s="104"/>
      <c r="G179" s="104"/>
      <c r="H179" s="105"/>
      <c r="I179" s="103"/>
      <c r="J179" s="103"/>
      <c r="K179" s="103"/>
    </row>
    <row r="180" spans="2:11" s="95" customFormat="1" ht="15" customHeight="1">
      <c r="B180" s="103"/>
      <c r="C180" s="103"/>
      <c r="D180" s="103"/>
      <c r="E180" s="103"/>
      <c r="F180" s="104"/>
      <c r="G180" s="104"/>
      <c r="H180" s="105"/>
      <c r="I180" s="103"/>
      <c r="J180" s="103"/>
      <c r="K180" s="103"/>
    </row>
    <row r="181" spans="2:11" s="95" customFormat="1" ht="15" customHeight="1">
      <c r="B181" s="103"/>
      <c r="C181" s="103"/>
      <c r="D181" s="103"/>
      <c r="E181" s="103"/>
      <c r="F181" s="104"/>
      <c r="G181" s="104"/>
      <c r="H181" s="105"/>
      <c r="I181" s="103"/>
      <c r="J181" s="103"/>
      <c r="K181" s="103"/>
    </row>
    <row r="182" spans="2:11" s="95" customFormat="1" ht="15" customHeight="1">
      <c r="B182" s="103"/>
      <c r="C182" s="103"/>
      <c r="D182" s="103"/>
      <c r="E182" s="103"/>
      <c r="F182" s="104"/>
      <c r="G182" s="104"/>
      <c r="H182" s="105"/>
      <c r="I182" s="103"/>
      <c r="J182" s="103"/>
      <c r="K182" s="103"/>
    </row>
    <row r="183" spans="2:11" s="95" customFormat="1" ht="15" customHeight="1">
      <c r="B183" s="103"/>
      <c r="C183" s="103"/>
      <c r="D183" s="103"/>
      <c r="E183" s="103"/>
      <c r="F183" s="104"/>
      <c r="G183" s="104"/>
      <c r="H183" s="105"/>
      <c r="I183" s="103"/>
      <c r="J183" s="103"/>
      <c r="K183" s="103"/>
    </row>
    <row r="184" spans="2:11" s="95" customFormat="1" ht="15" customHeight="1">
      <c r="B184" s="103"/>
      <c r="C184" s="103"/>
      <c r="D184" s="103"/>
      <c r="E184" s="103"/>
      <c r="F184" s="104"/>
      <c r="G184" s="104"/>
      <c r="H184" s="105"/>
      <c r="I184" s="103"/>
      <c r="J184" s="103"/>
      <c r="K184" s="103"/>
    </row>
    <row r="185" spans="2:11" s="95" customFormat="1" ht="15" customHeight="1">
      <c r="B185" s="103"/>
      <c r="C185" s="103"/>
      <c r="D185" s="103"/>
      <c r="E185" s="103"/>
      <c r="F185" s="104"/>
      <c r="G185" s="104"/>
      <c r="H185" s="105"/>
      <c r="I185" s="103"/>
      <c r="J185" s="103"/>
      <c r="K185" s="103"/>
    </row>
    <row r="186" spans="2:11" s="95" customFormat="1" ht="15" customHeight="1">
      <c r="B186" s="103"/>
      <c r="C186" s="103"/>
      <c r="D186" s="103"/>
      <c r="E186" s="103"/>
      <c r="F186" s="104"/>
      <c r="G186" s="104"/>
      <c r="H186" s="105"/>
      <c r="I186" s="103"/>
      <c r="J186" s="103"/>
      <c r="K186" s="103"/>
    </row>
    <row r="187" spans="2:11" s="95" customFormat="1" ht="15" customHeight="1">
      <c r="B187" s="103"/>
      <c r="C187" s="103"/>
      <c r="D187" s="103"/>
      <c r="E187" s="103"/>
      <c r="F187" s="104"/>
      <c r="G187" s="104"/>
      <c r="H187" s="105"/>
      <c r="I187" s="103"/>
      <c r="J187" s="103"/>
      <c r="K187" s="103"/>
    </row>
    <row r="188" spans="2:11" s="95" customFormat="1" ht="15" customHeight="1">
      <c r="B188" s="103"/>
      <c r="C188" s="103"/>
      <c r="D188" s="103"/>
      <c r="E188" s="103"/>
      <c r="F188" s="104"/>
      <c r="G188" s="104"/>
      <c r="H188" s="105"/>
      <c r="I188" s="103"/>
      <c r="J188" s="103"/>
      <c r="K188" s="103"/>
    </row>
    <row r="189" spans="2:11" s="95" customFormat="1" ht="15" customHeight="1">
      <c r="B189" s="103"/>
      <c r="C189" s="103"/>
      <c r="D189" s="103"/>
      <c r="E189" s="103"/>
      <c r="F189" s="104"/>
      <c r="G189" s="104"/>
      <c r="H189" s="105"/>
      <c r="I189" s="103"/>
      <c r="J189" s="103"/>
      <c r="K189" s="103"/>
    </row>
    <row r="190" spans="2:11" s="95" customFormat="1" ht="15" customHeight="1">
      <c r="B190" s="103"/>
      <c r="C190" s="103"/>
      <c r="D190" s="103"/>
      <c r="E190" s="103"/>
      <c r="F190" s="104"/>
      <c r="G190" s="104"/>
      <c r="H190" s="105"/>
      <c r="I190" s="103"/>
      <c r="J190" s="103"/>
      <c r="K190" s="103"/>
    </row>
    <row r="191" spans="2:11" s="95" customFormat="1" ht="15" customHeight="1">
      <c r="B191" s="103"/>
      <c r="C191" s="103"/>
      <c r="D191" s="103"/>
      <c r="E191" s="103"/>
      <c r="F191" s="104"/>
      <c r="G191" s="104"/>
      <c r="H191" s="105"/>
      <c r="I191" s="103"/>
      <c r="J191" s="103"/>
      <c r="K191" s="103"/>
    </row>
    <row r="192" spans="2:11" s="95" customFormat="1" ht="15" customHeight="1">
      <c r="B192" s="103"/>
      <c r="C192" s="103"/>
      <c r="D192" s="103"/>
      <c r="E192" s="103"/>
      <c r="F192" s="104"/>
      <c r="G192" s="104"/>
      <c r="H192" s="105"/>
      <c r="I192" s="103"/>
      <c r="J192" s="103"/>
      <c r="K192" s="103"/>
    </row>
    <row r="193" spans="2:11" s="95" customFormat="1" ht="15" customHeight="1">
      <c r="B193" s="103"/>
      <c r="C193" s="103"/>
      <c r="D193" s="103"/>
      <c r="E193" s="103"/>
      <c r="F193" s="104"/>
      <c r="G193" s="104"/>
      <c r="H193" s="105"/>
      <c r="I193" s="103"/>
      <c r="J193" s="103"/>
      <c r="K193" s="103"/>
    </row>
    <row r="194" spans="2:11" s="95" customFormat="1" ht="15" customHeight="1">
      <c r="B194" s="103"/>
      <c r="C194" s="103"/>
      <c r="D194" s="103"/>
      <c r="E194" s="103"/>
      <c r="F194" s="104"/>
      <c r="G194" s="104"/>
      <c r="H194" s="105"/>
      <c r="I194" s="103"/>
      <c r="J194" s="103"/>
      <c r="K194" s="103"/>
    </row>
    <row r="195" spans="2:11" s="95" customFormat="1" ht="15" customHeight="1">
      <c r="B195" s="103"/>
      <c r="C195" s="103"/>
      <c r="D195" s="103"/>
      <c r="E195" s="103"/>
      <c r="F195" s="104"/>
      <c r="G195" s="104"/>
      <c r="H195" s="105"/>
      <c r="I195" s="103"/>
      <c r="J195" s="103"/>
      <c r="K195" s="103"/>
    </row>
    <row r="196" spans="2:11" s="95" customFormat="1" ht="15" customHeight="1">
      <c r="B196" s="103"/>
      <c r="C196" s="103"/>
      <c r="D196" s="103"/>
      <c r="E196" s="103"/>
      <c r="F196" s="104"/>
      <c r="G196" s="104"/>
      <c r="H196" s="105"/>
      <c r="I196" s="103"/>
      <c r="J196" s="103"/>
      <c r="K196" s="103"/>
    </row>
    <row r="197" spans="2:11" s="95" customFormat="1" ht="15" customHeight="1">
      <c r="B197" s="103"/>
      <c r="C197" s="103"/>
      <c r="D197" s="103"/>
      <c r="E197" s="103"/>
      <c r="F197" s="104"/>
      <c r="G197" s="104"/>
      <c r="H197" s="105"/>
      <c r="I197" s="103"/>
      <c r="J197" s="103"/>
      <c r="K197" s="103"/>
    </row>
    <row r="198" spans="2:11" s="95" customFormat="1" ht="15" customHeight="1">
      <c r="B198" s="103"/>
      <c r="C198" s="103"/>
      <c r="D198" s="103"/>
      <c r="E198" s="103"/>
      <c r="F198" s="104"/>
      <c r="G198" s="104"/>
      <c r="H198" s="105"/>
      <c r="I198" s="103"/>
      <c r="J198" s="103"/>
      <c r="K198" s="103"/>
    </row>
    <row r="199" spans="2:11" s="95" customFormat="1" ht="15" customHeight="1">
      <c r="B199" s="103"/>
      <c r="C199" s="103"/>
      <c r="D199" s="103"/>
      <c r="E199" s="103"/>
      <c r="F199" s="104"/>
      <c r="G199" s="104"/>
      <c r="H199" s="105"/>
      <c r="I199" s="103"/>
      <c r="J199" s="103"/>
      <c r="K199" s="103"/>
    </row>
    <row r="200" spans="2:11" s="95" customFormat="1" ht="15" customHeight="1">
      <c r="B200" s="103"/>
      <c r="C200" s="103"/>
      <c r="D200" s="103"/>
      <c r="E200" s="103"/>
      <c r="F200" s="104"/>
      <c r="G200" s="104"/>
      <c r="H200" s="105"/>
      <c r="I200" s="103"/>
      <c r="J200" s="103"/>
      <c r="K200" s="103"/>
    </row>
    <row r="201" spans="2:11" s="95" customFormat="1" ht="15" customHeight="1">
      <c r="B201" s="103"/>
      <c r="C201" s="103"/>
      <c r="D201" s="103"/>
      <c r="E201" s="103"/>
      <c r="F201" s="104"/>
      <c r="G201" s="104"/>
      <c r="H201" s="105"/>
      <c r="I201" s="103"/>
      <c r="J201" s="103"/>
      <c r="K201" s="103"/>
    </row>
    <row r="202" spans="2:11" s="95" customFormat="1" ht="15" customHeight="1">
      <c r="B202" s="103"/>
      <c r="C202" s="103"/>
      <c r="D202" s="103"/>
      <c r="E202" s="103"/>
      <c r="F202" s="104"/>
      <c r="G202" s="104"/>
      <c r="H202" s="105"/>
      <c r="I202" s="103"/>
      <c r="J202" s="103"/>
      <c r="K202" s="103"/>
    </row>
    <row r="203" spans="2:11" s="95" customFormat="1" ht="15" customHeight="1">
      <c r="B203" s="103"/>
      <c r="C203" s="103"/>
      <c r="D203" s="103"/>
      <c r="E203" s="103"/>
      <c r="F203" s="104"/>
      <c r="G203" s="104"/>
      <c r="H203" s="105"/>
      <c r="I203" s="103"/>
      <c r="J203" s="103"/>
      <c r="K203" s="103"/>
    </row>
    <row r="204" spans="2:11" s="95" customFormat="1" ht="15" customHeight="1">
      <c r="B204" s="103"/>
      <c r="C204" s="103"/>
      <c r="D204" s="103"/>
      <c r="E204" s="103"/>
      <c r="F204" s="104"/>
      <c r="G204" s="104"/>
      <c r="H204" s="105"/>
      <c r="I204" s="103"/>
      <c r="J204" s="103"/>
      <c r="K204" s="103"/>
    </row>
    <row r="205" spans="2:11" s="95" customFormat="1" ht="15" customHeight="1">
      <c r="B205" s="103"/>
      <c r="C205" s="103"/>
      <c r="D205" s="103"/>
      <c r="E205" s="103"/>
      <c r="F205" s="104"/>
      <c r="G205" s="104"/>
      <c r="H205" s="105"/>
      <c r="I205" s="103"/>
      <c r="J205" s="103"/>
      <c r="K205" s="103"/>
    </row>
    <row r="206" spans="2:11" s="95" customFormat="1" ht="15" customHeight="1">
      <c r="B206" s="103"/>
      <c r="C206" s="103"/>
      <c r="D206" s="103"/>
      <c r="E206" s="103"/>
      <c r="F206" s="104"/>
      <c r="G206" s="104"/>
      <c r="H206" s="105"/>
      <c r="I206" s="103"/>
      <c r="J206" s="103"/>
      <c r="K206" s="103"/>
    </row>
    <row r="207" spans="2:11" s="95" customFormat="1" ht="15" customHeight="1">
      <c r="B207" s="103"/>
      <c r="C207" s="103"/>
      <c r="D207" s="103"/>
      <c r="E207" s="103"/>
      <c r="F207" s="104"/>
      <c r="G207" s="104"/>
      <c r="H207" s="105"/>
      <c r="I207" s="103"/>
      <c r="J207" s="103"/>
      <c r="K207" s="103"/>
    </row>
    <row r="208" spans="2:11" s="95" customFormat="1" ht="15" customHeight="1">
      <c r="B208" s="103"/>
      <c r="C208" s="103"/>
      <c r="D208" s="103"/>
      <c r="E208" s="103"/>
      <c r="F208" s="104"/>
      <c r="G208" s="104"/>
      <c r="H208" s="105"/>
      <c r="I208" s="103"/>
      <c r="J208" s="103"/>
      <c r="K208" s="103"/>
    </row>
    <row r="209" spans="2:11" s="95" customFormat="1" ht="15" customHeight="1">
      <c r="B209" s="103"/>
      <c r="C209" s="103"/>
      <c r="D209" s="103"/>
      <c r="E209" s="103"/>
      <c r="F209" s="104"/>
      <c r="G209" s="104"/>
      <c r="H209" s="105"/>
      <c r="I209" s="103"/>
      <c r="J209" s="103"/>
      <c r="K209" s="103"/>
    </row>
    <row r="210" spans="2:11" s="95" customFormat="1" ht="15" customHeight="1">
      <c r="B210" s="103"/>
      <c r="C210" s="103"/>
      <c r="D210" s="103"/>
      <c r="E210" s="103"/>
      <c r="F210" s="104"/>
      <c r="G210" s="104"/>
      <c r="H210" s="105"/>
      <c r="I210" s="103"/>
      <c r="J210" s="103"/>
      <c r="K210" s="103"/>
    </row>
    <row r="211" spans="2:11" s="95" customFormat="1" ht="15" customHeight="1">
      <c r="B211" s="103"/>
      <c r="C211" s="103"/>
      <c r="D211" s="103"/>
      <c r="E211" s="103"/>
      <c r="F211" s="104"/>
      <c r="G211" s="104"/>
      <c r="H211" s="105"/>
      <c r="I211" s="103"/>
      <c r="J211" s="103"/>
      <c r="K211" s="103"/>
    </row>
    <row r="212" spans="2:11" s="95" customFormat="1" ht="15" customHeight="1">
      <c r="B212" s="103"/>
      <c r="C212" s="103"/>
      <c r="D212" s="103"/>
      <c r="E212" s="103"/>
      <c r="F212" s="104"/>
      <c r="G212" s="104"/>
      <c r="H212" s="105"/>
      <c r="I212" s="103"/>
      <c r="J212" s="103"/>
      <c r="K212" s="103"/>
    </row>
    <row r="213" spans="2:11" s="95" customFormat="1" ht="15" customHeight="1">
      <c r="B213" s="103"/>
      <c r="C213" s="103"/>
      <c r="D213" s="103"/>
      <c r="E213" s="103"/>
      <c r="F213" s="104"/>
      <c r="G213" s="104"/>
      <c r="H213" s="105"/>
      <c r="I213" s="103"/>
      <c r="J213" s="103"/>
      <c r="K213" s="103"/>
    </row>
    <row r="214" spans="2:11" s="95" customFormat="1" ht="15" customHeight="1">
      <c r="B214" s="103"/>
      <c r="C214" s="103"/>
      <c r="D214" s="103"/>
      <c r="E214" s="103"/>
      <c r="F214" s="104"/>
      <c r="G214" s="104"/>
      <c r="H214" s="105"/>
      <c r="I214" s="103"/>
      <c r="J214" s="103"/>
      <c r="K214" s="103"/>
    </row>
    <row r="215" spans="2:11" s="95" customFormat="1" ht="15" customHeight="1">
      <c r="B215" s="103"/>
      <c r="C215" s="103"/>
      <c r="D215" s="103"/>
      <c r="E215" s="103"/>
      <c r="F215" s="104"/>
      <c r="G215" s="104"/>
      <c r="H215" s="105"/>
      <c r="I215" s="103"/>
      <c r="J215" s="103"/>
      <c r="K215" s="103"/>
    </row>
    <row r="216" spans="2:11" s="95" customFormat="1" ht="15" customHeight="1">
      <c r="B216" s="103"/>
      <c r="C216" s="103"/>
      <c r="D216" s="103"/>
      <c r="E216" s="103"/>
      <c r="F216" s="104"/>
      <c r="G216" s="104"/>
      <c r="H216" s="105"/>
      <c r="I216" s="103"/>
      <c r="J216" s="103"/>
      <c r="K216" s="103"/>
    </row>
    <row r="217" spans="2:11" s="95" customFormat="1" ht="15" customHeight="1">
      <c r="B217" s="103"/>
      <c r="C217" s="103"/>
      <c r="D217" s="103"/>
      <c r="E217" s="103"/>
      <c r="F217" s="104"/>
      <c r="G217" s="104"/>
      <c r="H217" s="105"/>
      <c r="I217" s="103"/>
      <c r="J217" s="103"/>
      <c r="K217" s="103"/>
    </row>
    <row r="218" spans="2:11" s="95" customFormat="1" ht="15" customHeight="1">
      <c r="B218" s="103"/>
      <c r="C218" s="103"/>
      <c r="D218" s="103"/>
      <c r="E218" s="103"/>
      <c r="F218" s="104"/>
      <c r="G218" s="104"/>
      <c r="H218" s="105"/>
      <c r="I218" s="103"/>
      <c r="J218" s="103"/>
      <c r="K218" s="103"/>
    </row>
    <row r="219" spans="2:11" s="95" customFormat="1" ht="15" customHeight="1">
      <c r="B219" s="103"/>
      <c r="C219" s="103"/>
      <c r="D219" s="103"/>
      <c r="E219" s="103"/>
      <c r="F219" s="104"/>
      <c r="G219" s="104"/>
      <c r="H219" s="105"/>
      <c r="I219" s="103"/>
      <c r="J219" s="103"/>
      <c r="K219" s="103"/>
    </row>
    <row r="220" spans="2:11" s="95" customFormat="1" ht="15" customHeight="1">
      <c r="B220" s="103"/>
      <c r="C220" s="103"/>
      <c r="D220" s="103"/>
      <c r="E220" s="103"/>
      <c r="F220" s="104"/>
      <c r="G220" s="104"/>
      <c r="H220" s="105"/>
      <c r="I220" s="103"/>
      <c r="J220" s="103"/>
      <c r="K220" s="103"/>
    </row>
    <row r="221" spans="2:11" s="95" customFormat="1" ht="15" customHeight="1">
      <c r="B221" s="103"/>
      <c r="C221" s="103"/>
      <c r="D221" s="103"/>
      <c r="E221" s="103"/>
      <c r="F221" s="104"/>
      <c r="G221" s="104"/>
      <c r="H221" s="105"/>
      <c r="I221" s="103"/>
      <c r="J221" s="103"/>
      <c r="K221" s="103"/>
    </row>
    <row r="222" spans="2:11" s="95" customFormat="1" ht="15" customHeight="1">
      <c r="B222" s="103"/>
      <c r="C222" s="103"/>
      <c r="D222" s="103"/>
      <c r="E222" s="103"/>
      <c r="F222" s="104"/>
      <c r="G222" s="104"/>
      <c r="H222" s="105"/>
      <c r="I222" s="103"/>
      <c r="J222" s="103"/>
      <c r="K222" s="103"/>
    </row>
    <row r="223" spans="2:11" s="95" customFormat="1" ht="15" customHeight="1">
      <c r="B223" s="103"/>
      <c r="C223" s="103"/>
      <c r="D223" s="103"/>
      <c r="E223" s="103"/>
      <c r="F223" s="104"/>
      <c r="G223" s="104"/>
      <c r="H223" s="105"/>
      <c r="I223" s="103"/>
      <c r="J223" s="103"/>
      <c r="K223" s="103"/>
    </row>
    <row r="224" spans="2:11" s="95" customFormat="1" ht="15" customHeight="1">
      <c r="B224" s="103"/>
      <c r="C224" s="103"/>
      <c r="D224" s="103"/>
      <c r="E224" s="103"/>
      <c r="F224" s="104"/>
      <c r="G224" s="104"/>
      <c r="H224" s="105"/>
      <c r="I224" s="103"/>
      <c r="J224" s="103"/>
      <c r="K224" s="103"/>
    </row>
    <row r="225" spans="2:11" s="95" customFormat="1" ht="15" customHeight="1">
      <c r="B225" s="103"/>
      <c r="C225" s="103"/>
      <c r="D225" s="103"/>
      <c r="E225" s="103"/>
      <c r="F225" s="104"/>
      <c r="G225" s="104"/>
      <c r="H225" s="105"/>
      <c r="I225" s="103"/>
      <c r="J225" s="103"/>
      <c r="K225" s="103"/>
    </row>
    <row r="226" spans="2:11" s="95" customFormat="1" ht="15" customHeight="1">
      <c r="B226" s="103"/>
      <c r="C226" s="103"/>
      <c r="D226" s="103"/>
      <c r="E226" s="103"/>
      <c r="F226" s="104"/>
      <c r="G226" s="104"/>
      <c r="H226" s="105"/>
      <c r="I226" s="103"/>
      <c r="J226" s="103"/>
      <c r="K226" s="103"/>
    </row>
    <row r="227" spans="2:11" s="95" customFormat="1" ht="15" customHeight="1">
      <c r="B227" s="103"/>
      <c r="C227" s="103"/>
      <c r="D227" s="103"/>
      <c r="E227" s="103"/>
      <c r="F227" s="104"/>
      <c r="G227" s="104"/>
      <c r="H227" s="105"/>
      <c r="I227" s="103"/>
      <c r="J227" s="103"/>
      <c r="K227" s="103"/>
    </row>
    <row r="228" spans="2:11" s="95" customFormat="1" ht="15" customHeight="1">
      <c r="B228" s="103"/>
      <c r="C228" s="103"/>
      <c r="D228" s="103"/>
      <c r="E228" s="103"/>
      <c r="F228" s="104"/>
      <c r="G228" s="104"/>
      <c r="H228" s="105"/>
      <c r="I228" s="103"/>
      <c r="J228" s="103"/>
      <c r="K228" s="103"/>
    </row>
    <row r="229" spans="2:11" s="95" customFormat="1" ht="15" customHeight="1">
      <c r="B229" s="103"/>
      <c r="C229" s="103"/>
      <c r="D229" s="103"/>
      <c r="E229" s="103"/>
      <c r="F229" s="104"/>
      <c r="G229" s="104"/>
      <c r="H229" s="105"/>
      <c r="I229" s="103"/>
      <c r="J229" s="103"/>
      <c r="K229" s="103"/>
    </row>
    <row r="230" spans="2:11" s="95" customFormat="1" ht="15" customHeight="1">
      <c r="B230" s="103"/>
      <c r="C230" s="103"/>
      <c r="D230" s="103"/>
      <c r="E230" s="103"/>
      <c r="F230" s="104"/>
      <c r="G230" s="104"/>
      <c r="H230" s="105"/>
      <c r="I230" s="103"/>
      <c r="J230" s="103"/>
      <c r="K230" s="103"/>
    </row>
    <row r="231" spans="2:11" s="95" customFormat="1" ht="15" customHeight="1">
      <c r="B231" s="103"/>
      <c r="C231" s="103"/>
      <c r="D231" s="103"/>
      <c r="E231" s="103"/>
      <c r="F231" s="104"/>
      <c r="G231" s="104"/>
      <c r="H231" s="105"/>
      <c r="I231" s="103"/>
      <c r="J231" s="103"/>
      <c r="K231" s="103"/>
    </row>
    <row r="232" spans="2:11" s="95" customFormat="1" ht="15" customHeight="1">
      <c r="B232" s="103"/>
      <c r="C232" s="103"/>
      <c r="D232" s="103"/>
      <c r="E232" s="103"/>
      <c r="F232" s="104"/>
      <c r="G232" s="104"/>
      <c r="H232" s="105"/>
      <c r="I232" s="103"/>
      <c r="J232" s="103"/>
      <c r="K232" s="103"/>
    </row>
    <row r="233" spans="2:11" s="95" customFormat="1" ht="15" customHeight="1">
      <c r="B233" s="103"/>
      <c r="C233" s="103"/>
      <c r="D233" s="103"/>
      <c r="E233" s="103"/>
      <c r="F233" s="104"/>
      <c r="G233" s="104"/>
      <c r="H233" s="105"/>
      <c r="I233" s="103"/>
      <c r="J233" s="103"/>
      <c r="K233" s="103"/>
    </row>
    <row r="234" spans="2:11" s="95" customFormat="1" ht="15" customHeight="1">
      <c r="B234" s="103"/>
      <c r="C234" s="103"/>
      <c r="D234" s="103"/>
      <c r="E234" s="103"/>
      <c r="F234" s="104"/>
      <c r="G234" s="104"/>
      <c r="H234" s="105"/>
      <c r="I234" s="103"/>
      <c r="J234" s="103"/>
      <c r="K234" s="103"/>
    </row>
    <row r="235" spans="2:11" s="95" customFormat="1" ht="15" customHeight="1">
      <c r="B235" s="103"/>
      <c r="C235" s="103"/>
      <c r="D235" s="103"/>
      <c r="E235" s="103"/>
      <c r="F235" s="104"/>
      <c r="G235" s="104"/>
      <c r="H235" s="105"/>
      <c r="I235" s="103"/>
      <c r="J235" s="103"/>
      <c r="K235" s="103"/>
    </row>
    <row r="236" spans="2:11" s="95" customFormat="1" ht="15" customHeight="1">
      <c r="B236" s="103"/>
      <c r="C236" s="103"/>
      <c r="D236" s="103"/>
      <c r="E236" s="103"/>
      <c r="F236" s="104"/>
      <c r="G236" s="104"/>
      <c r="H236" s="105"/>
      <c r="I236" s="103"/>
      <c r="J236" s="103"/>
      <c r="K236" s="103"/>
    </row>
    <row r="237" spans="2:11" s="95" customFormat="1" ht="15" customHeight="1">
      <c r="B237" s="103"/>
      <c r="C237" s="103"/>
      <c r="D237" s="103"/>
      <c r="E237" s="103"/>
      <c r="F237" s="104"/>
      <c r="G237" s="104"/>
      <c r="H237" s="105"/>
      <c r="I237" s="103"/>
      <c r="J237" s="103"/>
      <c r="K237" s="103"/>
    </row>
    <row r="238" spans="2:11" s="95" customFormat="1" ht="15" customHeight="1">
      <c r="B238" s="103"/>
      <c r="C238" s="103"/>
      <c r="D238" s="103"/>
      <c r="E238" s="103"/>
      <c r="F238" s="104"/>
      <c r="G238" s="104"/>
      <c r="H238" s="105"/>
      <c r="I238" s="103"/>
      <c r="J238" s="103"/>
      <c r="K238" s="103"/>
    </row>
    <row r="239" spans="2:11" s="95" customFormat="1" ht="15" customHeight="1">
      <c r="B239" s="103"/>
      <c r="C239" s="103"/>
      <c r="D239" s="103"/>
      <c r="E239" s="103"/>
      <c r="F239" s="104"/>
      <c r="G239" s="104"/>
      <c r="H239" s="105"/>
      <c r="I239" s="103"/>
      <c r="J239" s="103"/>
      <c r="K239" s="103"/>
    </row>
    <row r="240" spans="2:11" s="95" customFormat="1" ht="15" customHeight="1">
      <c r="B240" s="103"/>
      <c r="C240" s="103"/>
      <c r="D240" s="103"/>
      <c r="E240" s="103"/>
      <c r="F240" s="104"/>
      <c r="G240" s="104"/>
      <c r="H240" s="105"/>
      <c r="I240" s="103"/>
      <c r="J240" s="103"/>
      <c r="K240" s="103"/>
    </row>
    <row r="241" spans="2:11" s="95" customFormat="1" ht="15" customHeight="1">
      <c r="B241" s="103"/>
      <c r="C241" s="103"/>
      <c r="D241" s="103"/>
      <c r="E241" s="103"/>
      <c r="F241" s="104"/>
      <c r="G241" s="104"/>
      <c r="H241" s="105"/>
      <c r="I241" s="103"/>
      <c r="J241" s="103"/>
      <c r="K241" s="103"/>
    </row>
    <row r="242" spans="2:11" s="95" customFormat="1" ht="15" customHeight="1">
      <c r="B242" s="103"/>
      <c r="C242" s="103"/>
      <c r="D242" s="103"/>
      <c r="E242" s="103"/>
      <c r="F242" s="104"/>
      <c r="G242" s="104"/>
      <c r="H242" s="105"/>
      <c r="I242" s="103"/>
      <c r="J242" s="103"/>
      <c r="K242" s="103"/>
    </row>
    <row r="243" spans="2:11" s="95" customFormat="1" ht="15" customHeight="1">
      <c r="B243" s="103"/>
      <c r="C243" s="103"/>
      <c r="D243" s="103"/>
      <c r="E243" s="103"/>
      <c r="F243" s="104"/>
      <c r="G243" s="104"/>
      <c r="H243" s="105"/>
      <c r="I243" s="103"/>
      <c r="J243" s="103"/>
      <c r="K243" s="103"/>
    </row>
    <row r="244" spans="2:11" s="95" customFormat="1" ht="15" customHeight="1">
      <c r="B244" s="103"/>
      <c r="C244" s="103"/>
      <c r="D244" s="103"/>
      <c r="E244" s="103"/>
      <c r="F244" s="104"/>
      <c r="G244" s="104"/>
      <c r="H244" s="105"/>
      <c r="I244" s="103"/>
      <c r="J244" s="103"/>
      <c r="K244" s="103"/>
    </row>
    <row r="245" spans="2:11" s="95" customFormat="1" ht="15" customHeight="1">
      <c r="B245" s="103"/>
      <c r="C245" s="103"/>
      <c r="D245" s="103"/>
      <c r="E245" s="103"/>
      <c r="F245" s="104"/>
      <c r="G245" s="104"/>
      <c r="H245" s="105"/>
      <c r="I245" s="103"/>
      <c r="J245" s="103"/>
      <c r="K245" s="103"/>
    </row>
    <row r="246" spans="2:11" s="95" customFormat="1" ht="15" customHeight="1">
      <c r="B246" s="103"/>
      <c r="C246" s="103"/>
      <c r="D246" s="103"/>
      <c r="E246" s="103"/>
      <c r="F246" s="104"/>
      <c r="G246" s="104"/>
      <c r="H246" s="105"/>
      <c r="I246" s="103"/>
      <c r="J246" s="103"/>
      <c r="K246" s="103"/>
    </row>
    <row r="247" spans="2:11" s="95" customFormat="1" ht="15" customHeight="1">
      <c r="B247" s="103"/>
      <c r="C247" s="103"/>
      <c r="D247" s="103"/>
      <c r="E247" s="103"/>
      <c r="F247" s="104"/>
      <c r="G247" s="104"/>
      <c r="H247" s="105"/>
      <c r="I247" s="103"/>
      <c r="J247" s="103"/>
      <c r="K247" s="103"/>
    </row>
    <row r="248" spans="2:11" s="95" customFormat="1" ht="15" customHeight="1">
      <c r="B248" s="103"/>
      <c r="C248" s="103"/>
      <c r="D248" s="103"/>
      <c r="E248" s="103"/>
      <c r="F248" s="104"/>
      <c r="G248" s="104"/>
      <c r="H248" s="105"/>
      <c r="I248" s="103"/>
      <c r="J248" s="103"/>
      <c r="K248" s="103"/>
    </row>
    <row r="249" spans="2:11" s="95" customFormat="1" ht="15" customHeight="1">
      <c r="B249" s="103"/>
      <c r="C249" s="103"/>
      <c r="D249" s="103"/>
      <c r="E249" s="103"/>
      <c r="F249" s="104"/>
      <c r="G249" s="104"/>
      <c r="H249" s="105"/>
      <c r="I249" s="103"/>
      <c r="J249" s="103"/>
      <c r="K249" s="103"/>
    </row>
    <row r="250" spans="2:11" s="95" customFormat="1" ht="15" customHeight="1">
      <c r="B250" s="103"/>
      <c r="C250" s="103"/>
      <c r="D250" s="103"/>
      <c r="E250" s="103"/>
      <c r="F250" s="104"/>
      <c r="G250" s="104"/>
      <c r="H250" s="105"/>
      <c r="I250" s="103"/>
      <c r="J250" s="103"/>
      <c r="K250" s="103"/>
    </row>
    <row r="251" spans="2:11" s="95" customFormat="1" ht="15" customHeight="1">
      <c r="B251" s="103"/>
      <c r="C251" s="103"/>
      <c r="D251" s="103"/>
      <c r="E251" s="103"/>
      <c r="F251" s="104"/>
      <c r="G251" s="104"/>
      <c r="H251" s="105"/>
      <c r="I251" s="103"/>
      <c r="J251" s="103"/>
      <c r="K251" s="103"/>
    </row>
    <row r="252" spans="2:11" s="95" customFormat="1" ht="15" customHeight="1">
      <c r="B252" s="103"/>
      <c r="C252" s="103"/>
      <c r="D252" s="103"/>
      <c r="E252" s="103"/>
      <c r="F252" s="104"/>
      <c r="G252" s="104"/>
      <c r="H252" s="105"/>
      <c r="I252" s="103"/>
      <c r="J252" s="103"/>
      <c r="K252" s="103"/>
    </row>
    <row r="253" spans="2:11" s="95" customFormat="1" ht="15" customHeight="1">
      <c r="B253" s="103"/>
      <c r="C253" s="103"/>
      <c r="D253" s="103"/>
      <c r="E253" s="103"/>
      <c r="F253" s="104"/>
      <c r="G253" s="104"/>
      <c r="H253" s="105"/>
      <c r="I253" s="103"/>
      <c r="J253" s="103"/>
      <c r="K253" s="103"/>
    </row>
    <row r="254" spans="2:11" s="95" customFormat="1" ht="15" customHeight="1">
      <c r="B254" s="103"/>
      <c r="C254" s="103"/>
      <c r="D254" s="103"/>
      <c r="E254" s="103"/>
      <c r="F254" s="104"/>
      <c r="G254" s="104"/>
      <c r="H254" s="105"/>
      <c r="I254" s="103"/>
      <c r="J254" s="103"/>
      <c r="K254" s="103"/>
    </row>
    <row r="255" spans="2:11" s="95" customFormat="1" ht="15" customHeight="1">
      <c r="B255" s="103"/>
      <c r="C255" s="103"/>
      <c r="D255" s="103"/>
      <c r="E255" s="103"/>
      <c r="F255" s="104"/>
      <c r="G255" s="104"/>
      <c r="H255" s="105"/>
      <c r="I255" s="103"/>
      <c r="J255" s="103"/>
      <c r="K255" s="103"/>
    </row>
    <row r="256" spans="2:11" s="95" customFormat="1" ht="15" customHeight="1">
      <c r="B256" s="103"/>
      <c r="C256" s="103"/>
      <c r="D256" s="103"/>
      <c r="E256" s="103"/>
      <c r="F256" s="104"/>
      <c r="G256" s="104"/>
      <c r="H256" s="105"/>
      <c r="I256" s="103"/>
      <c r="J256" s="103"/>
      <c r="K256" s="103"/>
    </row>
    <row r="257" spans="2:11" s="95" customFormat="1" ht="15" customHeight="1">
      <c r="B257" s="103"/>
      <c r="C257" s="103"/>
      <c r="D257" s="103"/>
      <c r="E257" s="103"/>
      <c r="F257" s="104"/>
      <c r="G257" s="104"/>
      <c r="H257" s="105"/>
      <c r="I257" s="103"/>
      <c r="J257" s="103"/>
      <c r="K257" s="103"/>
    </row>
    <row r="258" spans="2:11" s="95" customFormat="1" ht="15" customHeight="1">
      <c r="B258" s="103"/>
      <c r="C258" s="103"/>
      <c r="D258" s="103"/>
      <c r="E258" s="103"/>
      <c r="F258" s="104"/>
      <c r="G258" s="104"/>
      <c r="H258" s="105"/>
      <c r="I258" s="103"/>
      <c r="J258" s="103"/>
      <c r="K258" s="103"/>
    </row>
    <row r="259" spans="2:11" s="95" customFormat="1" ht="15" customHeight="1">
      <c r="B259" s="103"/>
      <c r="C259" s="103"/>
      <c r="D259" s="103"/>
      <c r="E259" s="103"/>
      <c r="F259" s="104"/>
      <c r="G259" s="104"/>
      <c r="H259" s="105"/>
      <c r="I259" s="103"/>
      <c r="J259" s="103"/>
      <c r="K259" s="103"/>
    </row>
    <row r="260" spans="2:11" s="95" customFormat="1" ht="15" customHeight="1">
      <c r="B260" s="103"/>
      <c r="C260" s="103"/>
      <c r="D260" s="103"/>
      <c r="E260" s="103"/>
      <c r="F260" s="104"/>
      <c r="G260" s="104"/>
      <c r="H260" s="105"/>
      <c r="I260" s="103"/>
      <c r="J260" s="103"/>
      <c r="K260" s="103"/>
    </row>
    <row r="261" spans="2:11" s="95" customFormat="1" ht="15" customHeight="1">
      <c r="B261" s="103"/>
      <c r="C261" s="103"/>
      <c r="D261" s="103"/>
      <c r="E261" s="103"/>
      <c r="F261" s="104"/>
      <c r="G261" s="104"/>
      <c r="H261" s="105"/>
      <c r="I261" s="103"/>
      <c r="J261" s="103"/>
      <c r="K261" s="103"/>
    </row>
    <row r="262" spans="2:11" s="95" customFormat="1" ht="15" customHeight="1">
      <c r="B262" s="103"/>
      <c r="C262" s="103"/>
      <c r="D262" s="103"/>
      <c r="E262" s="103"/>
      <c r="F262" s="104"/>
      <c r="G262" s="104"/>
      <c r="H262" s="105"/>
      <c r="I262" s="103"/>
      <c r="J262" s="103"/>
      <c r="K262" s="103"/>
    </row>
    <row r="263" spans="2:11" s="95" customFormat="1" ht="15" customHeight="1">
      <c r="B263" s="103"/>
      <c r="C263" s="103"/>
      <c r="D263" s="103"/>
      <c r="E263" s="103"/>
      <c r="F263" s="104"/>
      <c r="G263" s="104"/>
      <c r="H263" s="105"/>
      <c r="I263" s="103"/>
      <c r="J263" s="103"/>
      <c r="K263" s="103"/>
    </row>
    <row r="264" spans="2:11" s="95" customFormat="1" ht="15" customHeight="1">
      <c r="B264" s="103"/>
      <c r="C264" s="103"/>
      <c r="D264" s="103"/>
      <c r="E264" s="103"/>
      <c r="F264" s="104"/>
      <c r="G264" s="104"/>
      <c r="H264" s="105"/>
      <c r="I264" s="103"/>
      <c r="J264" s="103"/>
      <c r="K264" s="103"/>
    </row>
    <row r="265" spans="2:11" s="95" customFormat="1" ht="15" customHeight="1">
      <c r="B265" s="103"/>
      <c r="C265" s="103"/>
      <c r="D265" s="103"/>
      <c r="E265" s="103"/>
      <c r="F265" s="104"/>
      <c r="G265" s="104"/>
      <c r="H265" s="105"/>
      <c r="I265" s="103"/>
      <c r="J265" s="103"/>
      <c r="K265" s="103"/>
    </row>
    <row r="266" spans="2:11" s="95" customFormat="1" ht="15" customHeight="1">
      <c r="B266" s="103"/>
      <c r="C266" s="103"/>
      <c r="D266" s="103"/>
      <c r="E266" s="103"/>
      <c r="F266" s="104"/>
      <c r="G266" s="104"/>
      <c r="H266" s="105"/>
      <c r="I266" s="103"/>
      <c r="J266" s="103"/>
      <c r="K266" s="103"/>
    </row>
    <row r="267" spans="2:11" s="95" customFormat="1" ht="15" customHeight="1">
      <c r="B267" s="103"/>
      <c r="C267" s="103"/>
      <c r="D267" s="103"/>
      <c r="E267" s="103"/>
      <c r="F267" s="104"/>
      <c r="G267" s="104"/>
      <c r="H267" s="105"/>
      <c r="I267" s="103"/>
      <c r="J267" s="103"/>
      <c r="K267" s="103"/>
    </row>
    <row r="268" spans="2:11" s="95" customFormat="1" ht="15" customHeight="1">
      <c r="B268" s="103"/>
      <c r="C268" s="103"/>
      <c r="D268" s="103"/>
      <c r="E268" s="103"/>
      <c r="F268" s="104"/>
      <c r="G268" s="104"/>
      <c r="H268" s="105"/>
      <c r="I268" s="103"/>
      <c r="J268" s="103"/>
      <c r="K268" s="103"/>
    </row>
    <row r="269" spans="2:11" s="95" customFormat="1" ht="15" customHeight="1">
      <c r="B269" s="103"/>
      <c r="C269" s="103"/>
      <c r="D269" s="103"/>
      <c r="E269" s="103"/>
      <c r="F269" s="104"/>
      <c r="G269" s="104"/>
      <c r="H269" s="105"/>
      <c r="I269" s="103"/>
      <c r="J269" s="103"/>
      <c r="K269" s="103"/>
    </row>
    <row r="270" spans="2:11" s="95" customFormat="1" ht="15" customHeight="1">
      <c r="B270" s="103"/>
      <c r="C270" s="103"/>
      <c r="D270" s="103"/>
      <c r="E270" s="103"/>
      <c r="F270" s="104"/>
      <c r="G270" s="104"/>
      <c r="H270" s="105"/>
      <c r="I270" s="103"/>
      <c r="J270" s="103"/>
      <c r="K270" s="103"/>
    </row>
    <row r="271" spans="2:11" s="95" customFormat="1" ht="15" customHeight="1">
      <c r="B271" s="103"/>
      <c r="C271" s="103"/>
      <c r="D271" s="103"/>
      <c r="E271" s="103"/>
      <c r="F271" s="104"/>
      <c r="G271" s="104"/>
      <c r="H271" s="105"/>
      <c r="I271" s="103"/>
      <c r="J271" s="103"/>
      <c r="K271" s="103"/>
    </row>
    <row r="272" spans="2:11" s="95" customFormat="1" ht="15" customHeight="1">
      <c r="B272" s="103"/>
      <c r="C272" s="103"/>
      <c r="D272" s="103"/>
      <c r="E272" s="103"/>
      <c r="F272" s="104"/>
      <c r="G272" s="104"/>
      <c r="H272" s="105"/>
      <c r="I272" s="103"/>
      <c r="J272" s="103"/>
      <c r="K272" s="103"/>
    </row>
    <row r="273" spans="2:11" s="95" customFormat="1" ht="15" customHeight="1">
      <c r="B273" s="103"/>
      <c r="C273" s="103"/>
      <c r="D273" s="103"/>
      <c r="E273" s="103"/>
      <c r="F273" s="104"/>
      <c r="G273" s="104"/>
      <c r="H273" s="105"/>
      <c r="I273" s="103"/>
      <c r="J273" s="103"/>
      <c r="K273" s="103"/>
    </row>
    <row r="274" spans="2:11" s="95" customFormat="1" ht="15" customHeight="1">
      <c r="B274" s="103"/>
      <c r="C274" s="103"/>
      <c r="D274" s="103"/>
      <c r="E274" s="103"/>
      <c r="F274" s="104"/>
      <c r="G274" s="104"/>
      <c r="H274" s="105"/>
      <c r="I274" s="103"/>
      <c r="J274" s="103"/>
      <c r="K274" s="103"/>
    </row>
    <row r="275" spans="2:11" s="95" customFormat="1" ht="15" customHeight="1">
      <c r="B275" s="103"/>
      <c r="C275" s="103"/>
      <c r="D275" s="103"/>
      <c r="E275" s="103"/>
      <c r="F275" s="104"/>
      <c r="G275" s="104"/>
      <c r="H275" s="105"/>
      <c r="I275" s="103"/>
      <c r="J275" s="103"/>
      <c r="K275" s="103"/>
    </row>
    <row r="276" spans="2:11" s="95" customFormat="1" ht="15" customHeight="1">
      <c r="B276" s="103"/>
      <c r="C276" s="103"/>
      <c r="D276" s="103"/>
      <c r="E276" s="103"/>
      <c r="F276" s="104"/>
      <c r="G276" s="104"/>
      <c r="H276" s="105"/>
      <c r="I276" s="103"/>
      <c r="J276" s="103"/>
      <c r="K276" s="103"/>
    </row>
    <row r="277" spans="2:11" s="95" customFormat="1" ht="15" customHeight="1">
      <c r="B277" s="103"/>
      <c r="C277" s="103"/>
      <c r="D277" s="103"/>
      <c r="E277" s="103"/>
      <c r="F277" s="104"/>
      <c r="G277" s="104"/>
      <c r="H277" s="105"/>
      <c r="I277" s="103"/>
      <c r="J277" s="103"/>
      <c r="K277" s="103"/>
    </row>
    <row r="278" spans="2:11" s="95" customFormat="1" ht="15" customHeight="1">
      <c r="B278" s="103"/>
      <c r="C278" s="103"/>
      <c r="D278" s="103"/>
      <c r="E278" s="103"/>
      <c r="F278" s="104"/>
      <c r="G278" s="104"/>
      <c r="H278" s="105"/>
      <c r="I278" s="103"/>
      <c r="J278" s="103"/>
      <c r="K278" s="103"/>
    </row>
    <row r="279" spans="2:11" s="95" customFormat="1" ht="15" customHeight="1">
      <c r="B279" s="103"/>
      <c r="C279" s="103"/>
      <c r="D279" s="103"/>
      <c r="E279" s="103"/>
      <c r="F279" s="104"/>
      <c r="G279" s="104"/>
      <c r="H279" s="105"/>
      <c r="I279" s="103"/>
      <c r="J279" s="103"/>
      <c r="K279" s="103"/>
    </row>
    <row r="280" spans="2:11" s="95" customFormat="1" ht="15" customHeight="1">
      <c r="B280" s="103"/>
      <c r="C280" s="103"/>
      <c r="D280" s="103"/>
      <c r="E280" s="103"/>
      <c r="F280" s="104"/>
      <c r="G280" s="104"/>
      <c r="H280" s="105"/>
      <c r="I280" s="103"/>
      <c r="J280" s="103"/>
      <c r="K280" s="103"/>
    </row>
    <row r="281" spans="2:11" s="95" customFormat="1" ht="15" customHeight="1">
      <c r="B281" s="103"/>
      <c r="C281" s="103"/>
      <c r="D281" s="103"/>
      <c r="E281" s="103"/>
      <c r="F281" s="104"/>
      <c r="G281" s="104"/>
      <c r="H281" s="105"/>
      <c r="I281" s="103"/>
      <c r="J281" s="103"/>
      <c r="K281" s="103"/>
    </row>
    <row r="282" spans="2:11" s="95" customFormat="1" ht="15" customHeight="1">
      <c r="B282" s="103"/>
      <c r="C282" s="103"/>
      <c r="D282" s="103"/>
      <c r="E282" s="103"/>
      <c r="F282" s="104"/>
      <c r="G282" s="104"/>
      <c r="H282" s="105"/>
      <c r="I282" s="103"/>
      <c r="J282" s="103"/>
      <c r="K282" s="103"/>
    </row>
    <row r="283" spans="2:11" s="95" customFormat="1" ht="15" customHeight="1">
      <c r="B283" s="103"/>
      <c r="C283" s="103"/>
      <c r="D283" s="103"/>
      <c r="E283" s="103"/>
      <c r="F283" s="104"/>
      <c r="G283" s="104"/>
      <c r="H283" s="105"/>
      <c r="I283" s="103"/>
      <c r="J283" s="103"/>
      <c r="K283" s="103"/>
    </row>
    <row r="284" spans="2:11" s="95" customFormat="1" ht="15" customHeight="1">
      <c r="B284" s="103"/>
      <c r="C284" s="103"/>
      <c r="D284" s="103"/>
      <c r="E284" s="103"/>
      <c r="F284" s="104"/>
      <c r="G284" s="104"/>
      <c r="H284" s="105"/>
      <c r="I284" s="103"/>
      <c r="J284" s="103"/>
      <c r="K284" s="103"/>
    </row>
    <row r="285" spans="2:11" s="95" customFormat="1" ht="15" customHeight="1">
      <c r="B285" s="103"/>
      <c r="C285" s="103"/>
      <c r="D285" s="103"/>
      <c r="E285" s="103"/>
      <c r="F285" s="104"/>
      <c r="G285" s="104"/>
      <c r="H285" s="105"/>
      <c r="I285" s="103"/>
      <c r="J285" s="103"/>
      <c r="K285" s="103"/>
    </row>
    <row r="286" spans="2:11" s="95" customFormat="1" ht="15" customHeight="1">
      <c r="B286" s="103"/>
      <c r="C286" s="103"/>
      <c r="D286" s="103"/>
      <c r="E286" s="103"/>
      <c r="F286" s="104"/>
      <c r="G286" s="104"/>
      <c r="H286" s="105"/>
      <c r="I286" s="103"/>
      <c r="J286" s="103"/>
      <c r="K286" s="103"/>
    </row>
    <row r="287" spans="2:11" s="95" customFormat="1" ht="15" customHeight="1">
      <c r="B287" s="103"/>
      <c r="C287" s="103"/>
      <c r="D287" s="103"/>
      <c r="E287" s="103"/>
      <c r="F287" s="104"/>
      <c r="G287" s="104"/>
      <c r="H287" s="105"/>
      <c r="I287" s="103"/>
      <c r="J287" s="103"/>
      <c r="K287" s="103"/>
    </row>
    <row r="288" spans="2:11" s="95" customFormat="1" ht="15" customHeight="1">
      <c r="B288" s="103"/>
      <c r="C288" s="103"/>
      <c r="D288" s="103"/>
      <c r="E288" s="103"/>
      <c r="F288" s="104"/>
      <c r="G288" s="104"/>
      <c r="H288" s="105"/>
      <c r="I288" s="103"/>
      <c r="J288" s="103"/>
      <c r="K288" s="103"/>
    </row>
    <row r="289" spans="2:11" s="95" customFormat="1" ht="15" customHeight="1">
      <c r="B289" s="103"/>
      <c r="C289" s="103"/>
      <c r="D289" s="103"/>
      <c r="E289" s="103"/>
      <c r="F289" s="104"/>
      <c r="G289" s="104"/>
      <c r="H289" s="105"/>
      <c r="I289" s="103"/>
      <c r="J289" s="103"/>
      <c r="K289" s="103"/>
    </row>
    <row r="290" spans="2:11" s="95" customFormat="1" ht="15" customHeight="1">
      <c r="B290" s="103"/>
      <c r="C290" s="103"/>
      <c r="D290" s="103"/>
      <c r="E290" s="103"/>
      <c r="F290" s="104"/>
      <c r="G290" s="104"/>
      <c r="H290" s="105"/>
      <c r="I290" s="103"/>
      <c r="J290" s="103"/>
      <c r="K290" s="103"/>
    </row>
    <row r="291" spans="2:11" s="95" customFormat="1" ht="15" customHeight="1">
      <c r="B291" s="103"/>
      <c r="C291" s="103"/>
      <c r="D291" s="103"/>
      <c r="E291" s="103"/>
      <c r="F291" s="104"/>
      <c r="G291" s="104"/>
      <c r="H291" s="105"/>
      <c r="I291" s="103"/>
      <c r="J291" s="103"/>
      <c r="K291" s="103"/>
    </row>
    <row r="292" spans="2:11" s="95" customFormat="1" ht="15" customHeight="1">
      <c r="B292" s="103"/>
      <c r="C292" s="103"/>
      <c r="D292" s="103"/>
      <c r="E292" s="103"/>
      <c r="F292" s="104"/>
      <c r="G292" s="104"/>
      <c r="H292" s="105"/>
      <c r="I292" s="103"/>
      <c r="J292" s="103"/>
      <c r="K292" s="103"/>
    </row>
    <row r="293" spans="2:11" s="95" customFormat="1" ht="15" customHeight="1">
      <c r="B293" s="103"/>
      <c r="C293" s="103"/>
      <c r="D293" s="103"/>
      <c r="E293" s="103"/>
      <c r="F293" s="104"/>
      <c r="G293" s="104"/>
      <c r="H293" s="105"/>
      <c r="I293" s="103"/>
      <c r="J293" s="103"/>
      <c r="K293" s="103"/>
    </row>
    <row r="294" spans="2:11" s="95" customFormat="1" ht="15" customHeight="1">
      <c r="B294" s="103"/>
      <c r="C294" s="103"/>
      <c r="D294" s="103"/>
      <c r="E294" s="103"/>
      <c r="F294" s="104"/>
      <c r="G294" s="104"/>
      <c r="H294" s="105"/>
      <c r="I294" s="103"/>
      <c r="J294" s="103"/>
      <c r="K294" s="103"/>
    </row>
    <row r="295" spans="2:11" s="95" customFormat="1" ht="15" customHeight="1">
      <c r="B295" s="103"/>
      <c r="C295" s="103"/>
      <c r="D295" s="103"/>
      <c r="E295" s="103"/>
      <c r="F295" s="104"/>
      <c r="G295" s="104"/>
      <c r="H295" s="105"/>
      <c r="I295" s="103"/>
      <c r="J295" s="103"/>
      <c r="K295" s="103"/>
    </row>
    <row r="296" spans="2:11" s="95" customFormat="1" ht="15" customHeight="1">
      <c r="B296" s="103"/>
      <c r="C296" s="103"/>
      <c r="D296" s="103"/>
      <c r="E296" s="103"/>
      <c r="F296" s="104"/>
      <c r="G296" s="104"/>
      <c r="H296" s="105"/>
      <c r="I296" s="103"/>
      <c r="J296" s="103"/>
      <c r="K296" s="103"/>
    </row>
    <row r="297" spans="2:11" s="95" customFormat="1" ht="15" customHeight="1">
      <c r="B297" s="103"/>
      <c r="C297" s="103"/>
      <c r="D297" s="103"/>
      <c r="E297" s="103"/>
      <c r="F297" s="104"/>
      <c r="G297" s="104"/>
      <c r="H297" s="105"/>
      <c r="I297" s="103"/>
      <c r="J297" s="103"/>
      <c r="K297" s="103"/>
    </row>
    <row r="298" spans="2:11" s="95" customFormat="1" ht="15" customHeight="1">
      <c r="B298" s="103"/>
      <c r="C298" s="103"/>
      <c r="D298" s="103"/>
      <c r="E298" s="103"/>
      <c r="F298" s="104"/>
      <c r="G298" s="104"/>
      <c r="H298" s="105"/>
      <c r="I298" s="103"/>
      <c r="J298" s="103"/>
      <c r="K298" s="103"/>
    </row>
    <row r="299" spans="2:11" s="95" customFormat="1" ht="15" customHeight="1">
      <c r="B299" s="103"/>
      <c r="C299" s="103"/>
      <c r="D299" s="103"/>
      <c r="E299" s="103"/>
      <c r="F299" s="104"/>
      <c r="G299" s="104"/>
      <c r="H299" s="105"/>
      <c r="I299" s="103"/>
      <c r="J299" s="103"/>
      <c r="K299" s="103"/>
    </row>
    <row r="300" spans="2:11" s="95" customFormat="1" ht="15" customHeight="1">
      <c r="B300" s="103"/>
      <c r="C300" s="103"/>
      <c r="D300" s="103"/>
      <c r="E300" s="103"/>
      <c r="F300" s="104"/>
      <c r="G300" s="104"/>
      <c r="H300" s="105"/>
      <c r="I300" s="103"/>
      <c r="J300" s="103"/>
      <c r="K300" s="103"/>
    </row>
    <row r="301" spans="2:11" s="95" customFormat="1" ht="15" customHeight="1">
      <c r="B301" s="103"/>
      <c r="C301" s="103"/>
      <c r="D301" s="103"/>
      <c r="E301" s="103"/>
      <c r="F301" s="104"/>
      <c r="G301" s="104"/>
      <c r="H301" s="105"/>
      <c r="I301" s="103"/>
      <c r="J301" s="103"/>
      <c r="K301" s="103"/>
    </row>
    <row r="302" spans="2:11" s="95" customFormat="1" ht="15" customHeight="1">
      <c r="B302" s="103"/>
      <c r="C302" s="103"/>
      <c r="D302" s="103"/>
      <c r="E302" s="103"/>
      <c r="F302" s="104"/>
      <c r="G302" s="104"/>
      <c r="H302" s="105"/>
      <c r="I302" s="103"/>
      <c r="J302" s="103"/>
      <c r="K302" s="103"/>
    </row>
    <row r="303" spans="2:11" s="95" customFormat="1" ht="15" customHeight="1">
      <c r="B303" s="103"/>
      <c r="C303" s="103"/>
      <c r="D303" s="103"/>
      <c r="E303" s="103"/>
      <c r="F303" s="104"/>
      <c r="G303" s="104"/>
      <c r="H303" s="105"/>
      <c r="I303" s="103"/>
      <c r="J303" s="103"/>
      <c r="K303" s="103"/>
    </row>
    <row r="304" spans="2:11" s="95" customFormat="1" ht="15" customHeight="1">
      <c r="B304" s="103"/>
      <c r="C304" s="103"/>
      <c r="D304" s="103"/>
      <c r="E304" s="103"/>
      <c r="F304" s="104"/>
      <c r="G304" s="104"/>
      <c r="H304" s="105"/>
      <c r="I304" s="103"/>
      <c r="J304" s="103"/>
      <c r="K304" s="103"/>
    </row>
    <row r="305" spans="2:11" s="95" customFormat="1" ht="15" customHeight="1">
      <c r="B305" s="103"/>
      <c r="C305" s="103"/>
      <c r="D305" s="103"/>
      <c r="E305" s="103"/>
      <c r="F305" s="104"/>
      <c r="G305" s="104"/>
      <c r="H305" s="105"/>
      <c r="I305" s="103"/>
      <c r="J305" s="103"/>
      <c r="K305" s="103"/>
    </row>
    <row r="306" spans="2:11" s="95" customFormat="1" ht="15" customHeight="1">
      <c r="B306" s="103"/>
      <c r="C306" s="103"/>
      <c r="D306" s="103"/>
      <c r="E306" s="103"/>
      <c r="F306" s="104"/>
      <c r="G306" s="104"/>
      <c r="H306" s="105"/>
      <c r="I306" s="103"/>
      <c r="J306" s="103"/>
      <c r="K306" s="103"/>
    </row>
    <row r="307" spans="2:11" s="95" customFormat="1" ht="15" customHeight="1">
      <c r="B307" s="103"/>
      <c r="C307" s="103"/>
      <c r="D307" s="103"/>
      <c r="E307" s="103"/>
      <c r="F307" s="104"/>
      <c r="G307" s="104"/>
      <c r="H307" s="105"/>
      <c r="I307" s="103"/>
      <c r="J307" s="103"/>
      <c r="K307" s="103"/>
    </row>
    <row r="308" spans="2:11" s="95" customFormat="1" ht="15" customHeight="1">
      <c r="B308" s="103"/>
      <c r="C308" s="103"/>
      <c r="D308" s="103"/>
      <c r="E308" s="103"/>
      <c r="F308" s="104"/>
      <c r="G308" s="104"/>
      <c r="H308" s="105"/>
      <c r="I308" s="103"/>
      <c r="J308" s="103"/>
      <c r="K308" s="103"/>
    </row>
    <row r="309" spans="2:11" s="95" customFormat="1" ht="15" customHeight="1">
      <c r="B309" s="103"/>
      <c r="C309" s="103"/>
      <c r="D309" s="103"/>
      <c r="E309" s="103"/>
      <c r="F309" s="104"/>
      <c r="G309" s="104"/>
      <c r="H309" s="105"/>
      <c r="I309" s="103"/>
      <c r="J309" s="103"/>
      <c r="K309" s="103"/>
    </row>
    <row r="310" spans="2:11" s="95" customFormat="1" ht="15" customHeight="1">
      <c r="B310" s="103"/>
      <c r="C310" s="103"/>
      <c r="D310" s="103"/>
      <c r="E310" s="103"/>
      <c r="F310" s="104"/>
      <c r="G310" s="104"/>
      <c r="H310" s="105"/>
      <c r="I310" s="103"/>
      <c r="J310" s="103"/>
      <c r="K310" s="103"/>
    </row>
    <row r="311" spans="2:11" s="95" customFormat="1" ht="15" customHeight="1">
      <c r="B311" s="103"/>
      <c r="C311" s="103"/>
      <c r="D311" s="103"/>
      <c r="E311" s="103"/>
      <c r="F311" s="104"/>
      <c r="G311" s="104"/>
      <c r="H311" s="105"/>
      <c r="I311" s="103"/>
      <c r="J311" s="103"/>
      <c r="K311" s="103"/>
    </row>
    <row r="312" spans="2:11" s="95" customFormat="1" ht="15" customHeight="1">
      <c r="B312" s="103"/>
      <c r="C312" s="103"/>
      <c r="D312" s="103"/>
      <c r="E312" s="103"/>
      <c r="F312" s="104"/>
      <c r="G312" s="104"/>
      <c r="H312" s="105"/>
      <c r="I312" s="103"/>
      <c r="J312" s="103"/>
      <c r="K312" s="103"/>
    </row>
    <row r="313" spans="2:11" s="95" customFormat="1" ht="15" customHeight="1">
      <c r="B313" s="103"/>
      <c r="C313" s="103"/>
      <c r="D313" s="103"/>
      <c r="E313" s="103"/>
      <c r="F313" s="104"/>
      <c r="G313" s="104"/>
      <c r="H313" s="105"/>
      <c r="I313" s="103"/>
      <c r="J313" s="103"/>
      <c r="K313" s="103"/>
    </row>
    <row r="314" spans="2:11" s="95" customFormat="1" ht="15" customHeight="1">
      <c r="B314" s="103"/>
      <c r="C314" s="103"/>
      <c r="D314" s="103"/>
      <c r="E314" s="103"/>
      <c r="F314" s="104"/>
      <c r="G314" s="104"/>
      <c r="H314" s="105"/>
      <c r="I314" s="103"/>
      <c r="J314" s="103"/>
      <c r="K314" s="103"/>
    </row>
    <row r="315" spans="2:11" s="95" customFormat="1" ht="15" customHeight="1">
      <c r="B315" s="103"/>
      <c r="C315" s="103"/>
      <c r="D315" s="103"/>
      <c r="E315" s="103"/>
      <c r="F315" s="104"/>
      <c r="G315" s="104"/>
      <c r="H315" s="105"/>
      <c r="I315" s="103"/>
      <c r="J315" s="103"/>
      <c r="K315" s="103"/>
    </row>
    <row r="316" spans="2:11" s="95" customFormat="1" ht="15" customHeight="1">
      <c r="B316" s="103"/>
      <c r="C316" s="103"/>
      <c r="D316" s="103"/>
      <c r="E316" s="103"/>
      <c r="F316" s="104"/>
      <c r="G316" s="104"/>
      <c r="H316" s="105"/>
      <c r="I316" s="103"/>
      <c r="J316" s="103"/>
      <c r="K316" s="103"/>
    </row>
    <row r="317" spans="2:11" s="95" customFormat="1" ht="15" customHeight="1">
      <c r="B317" s="103"/>
      <c r="C317" s="103"/>
      <c r="D317" s="103"/>
      <c r="E317" s="103"/>
      <c r="F317" s="104"/>
      <c r="G317" s="104"/>
      <c r="H317" s="105"/>
      <c r="I317" s="103"/>
      <c r="J317" s="103"/>
      <c r="K317" s="103"/>
    </row>
    <row r="318" spans="2:11" s="95" customFormat="1" ht="15" customHeight="1">
      <c r="B318" s="103"/>
      <c r="C318" s="103"/>
      <c r="D318" s="103"/>
      <c r="E318" s="103"/>
      <c r="F318" s="104"/>
      <c r="G318" s="104"/>
      <c r="H318" s="105"/>
      <c r="I318" s="103"/>
      <c r="J318" s="103"/>
      <c r="K318" s="103"/>
    </row>
    <row r="319" spans="2:11" s="95" customFormat="1" ht="15" customHeight="1">
      <c r="B319" s="103"/>
      <c r="C319" s="103"/>
      <c r="D319" s="103"/>
      <c r="E319" s="103"/>
      <c r="F319" s="104"/>
      <c r="G319" s="104"/>
      <c r="H319" s="105"/>
      <c r="I319" s="103"/>
      <c r="J319" s="103"/>
      <c r="K319" s="103"/>
    </row>
    <row r="320" spans="2:11" s="95" customFormat="1" ht="15" customHeight="1">
      <c r="B320" s="103"/>
      <c r="C320" s="103"/>
      <c r="D320" s="103"/>
      <c r="E320" s="103"/>
      <c r="F320" s="104"/>
      <c r="G320" s="104"/>
      <c r="H320" s="105"/>
      <c r="I320" s="103"/>
      <c r="J320" s="103"/>
      <c r="K320" s="103"/>
    </row>
    <row r="321" spans="2:11" s="95" customFormat="1" ht="15" customHeight="1">
      <c r="B321" s="103"/>
      <c r="C321" s="103"/>
      <c r="D321" s="103"/>
      <c r="E321" s="103"/>
      <c r="F321" s="104"/>
      <c r="G321" s="104"/>
      <c r="H321" s="105"/>
      <c r="I321" s="103"/>
      <c r="J321" s="103"/>
      <c r="K321" s="103"/>
    </row>
    <row r="322" spans="2:11" s="95" customFormat="1" ht="15" customHeight="1">
      <c r="B322" s="103"/>
      <c r="C322" s="103"/>
      <c r="D322" s="103"/>
      <c r="E322" s="103"/>
      <c r="F322" s="104"/>
      <c r="G322" s="104"/>
      <c r="H322" s="105"/>
      <c r="I322" s="103"/>
      <c r="J322" s="103"/>
      <c r="K322" s="103"/>
    </row>
    <row r="323" spans="2:11" s="95" customFormat="1" ht="15" customHeight="1">
      <c r="B323" s="103"/>
      <c r="C323" s="103"/>
      <c r="D323" s="103"/>
      <c r="E323" s="103"/>
      <c r="F323" s="104"/>
      <c r="G323" s="104"/>
      <c r="H323" s="105"/>
      <c r="I323" s="103"/>
      <c r="J323" s="103"/>
      <c r="K323" s="103"/>
    </row>
    <row r="324" spans="2:11" s="95" customFormat="1" ht="15" customHeight="1">
      <c r="B324" s="103"/>
      <c r="C324" s="103"/>
      <c r="D324" s="103"/>
      <c r="E324" s="103"/>
      <c r="F324" s="104"/>
      <c r="G324" s="104"/>
      <c r="H324" s="105"/>
      <c r="I324" s="103"/>
      <c r="J324" s="103"/>
      <c r="K324" s="103"/>
    </row>
    <row r="325" spans="2:11" s="95" customFormat="1" ht="15" customHeight="1">
      <c r="B325" s="103"/>
      <c r="C325" s="103"/>
      <c r="D325" s="103"/>
      <c r="E325" s="103"/>
      <c r="F325" s="104"/>
      <c r="G325" s="104"/>
      <c r="H325" s="105"/>
      <c r="I325" s="103"/>
      <c r="J325" s="103"/>
      <c r="K325" s="103"/>
    </row>
    <row r="326" spans="2:11" s="95" customFormat="1" ht="15" customHeight="1">
      <c r="B326" s="103"/>
      <c r="C326" s="103"/>
      <c r="D326" s="103"/>
      <c r="E326" s="103"/>
      <c r="F326" s="104"/>
      <c r="G326" s="104"/>
      <c r="H326" s="105"/>
      <c r="I326" s="103"/>
      <c r="J326" s="103"/>
      <c r="K326" s="103"/>
    </row>
    <row r="327" spans="2:11" s="95" customFormat="1" ht="15" customHeight="1">
      <c r="B327" s="103"/>
      <c r="C327" s="103"/>
      <c r="D327" s="103"/>
      <c r="E327" s="103"/>
      <c r="F327" s="104"/>
      <c r="G327" s="104"/>
      <c r="H327" s="105"/>
      <c r="I327" s="103"/>
      <c r="J327" s="103"/>
      <c r="K327" s="103"/>
    </row>
    <row r="328" spans="2:11" s="95" customFormat="1" ht="15" customHeight="1">
      <c r="B328" s="103"/>
      <c r="C328" s="103"/>
      <c r="D328" s="103"/>
      <c r="E328" s="103"/>
      <c r="F328" s="104"/>
      <c r="G328" s="104"/>
      <c r="H328" s="105"/>
      <c r="I328" s="103"/>
      <c r="J328" s="103"/>
      <c r="K328" s="103"/>
    </row>
    <row r="329" spans="2:11" s="95" customFormat="1" ht="15" customHeight="1">
      <c r="B329" s="103"/>
      <c r="C329" s="103"/>
      <c r="D329" s="103"/>
      <c r="E329" s="103"/>
      <c r="F329" s="104"/>
      <c r="G329" s="104"/>
      <c r="H329" s="105"/>
      <c r="I329" s="103"/>
      <c r="J329" s="103"/>
      <c r="K329" s="103"/>
    </row>
    <row r="330" spans="2:11" s="95" customFormat="1" ht="15" customHeight="1">
      <c r="B330" s="103"/>
      <c r="C330" s="103"/>
      <c r="D330" s="103"/>
      <c r="E330" s="103"/>
      <c r="F330" s="104"/>
      <c r="G330" s="104"/>
      <c r="H330" s="105"/>
      <c r="I330" s="103"/>
      <c r="J330" s="103"/>
      <c r="K330" s="103"/>
    </row>
    <row r="331" spans="2:11" s="95" customFormat="1" ht="15" customHeight="1">
      <c r="B331" s="103"/>
      <c r="C331" s="103"/>
      <c r="D331" s="103"/>
      <c r="E331" s="103"/>
      <c r="F331" s="104"/>
      <c r="G331" s="104"/>
      <c r="H331" s="105"/>
      <c r="I331" s="103"/>
      <c r="J331" s="103"/>
      <c r="K331" s="103"/>
    </row>
    <row r="332" spans="2:11" s="95" customFormat="1" ht="15" customHeight="1">
      <c r="B332" s="103"/>
      <c r="C332" s="103"/>
      <c r="D332" s="103"/>
      <c r="E332" s="103"/>
      <c r="F332" s="104"/>
      <c r="G332" s="104"/>
      <c r="H332" s="105"/>
      <c r="I332" s="103"/>
      <c r="J332" s="103"/>
      <c r="K332" s="103"/>
    </row>
    <row r="333" spans="2:11" s="95" customFormat="1" ht="15" customHeight="1">
      <c r="B333" s="103"/>
      <c r="C333" s="103"/>
      <c r="D333" s="103"/>
      <c r="E333" s="103"/>
      <c r="F333" s="104"/>
      <c r="G333" s="104"/>
      <c r="H333" s="105"/>
      <c r="I333" s="103"/>
      <c r="J333" s="103"/>
      <c r="K333" s="103"/>
    </row>
    <row r="334" spans="2:11" s="95" customFormat="1" ht="15" customHeight="1">
      <c r="B334" s="103"/>
      <c r="C334" s="103"/>
      <c r="D334" s="103"/>
      <c r="E334" s="103"/>
      <c r="F334" s="104"/>
      <c r="G334" s="104"/>
      <c r="H334" s="105"/>
      <c r="I334" s="103"/>
      <c r="J334" s="103"/>
      <c r="K334" s="103"/>
    </row>
    <row r="335" spans="2:11" s="95" customFormat="1" ht="15" customHeight="1">
      <c r="B335" s="103"/>
      <c r="C335" s="103"/>
      <c r="D335" s="103"/>
      <c r="E335" s="103"/>
      <c r="F335" s="104"/>
      <c r="G335" s="104"/>
      <c r="H335" s="105"/>
      <c r="I335" s="103"/>
      <c r="J335" s="103"/>
      <c r="K335" s="103"/>
    </row>
    <row r="336" spans="2:11" s="95" customFormat="1" ht="15" customHeight="1">
      <c r="B336" s="103"/>
      <c r="C336" s="103"/>
      <c r="D336" s="103"/>
      <c r="E336" s="103"/>
      <c r="F336" s="104"/>
      <c r="G336" s="104"/>
      <c r="H336" s="105"/>
      <c r="I336" s="103"/>
      <c r="J336" s="103"/>
      <c r="K336" s="103"/>
    </row>
    <row r="337" spans="2:11" s="95" customFormat="1" ht="15" customHeight="1">
      <c r="B337" s="103"/>
      <c r="C337" s="103"/>
      <c r="D337" s="103"/>
      <c r="E337" s="103"/>
      <c r="F337" s="104"/>
      <c r="G337" s="104"/>
      <c r="H337" s="105"/>
      <c r="I337" s="103"/>
      <c r="J337" s="103"/>
      <c r="K337" s="103"/>
    </row>
    <row r="338" spans="2:11" s="95" customFormat="1" ht="15" customHeight="1">
      <c r="B338" s="103"/>
      <c r="C338" s="103"/>
      <c r="D338" s="103"/>
      <c r="E338" s="103"/>
      <c r="F338" s="104"/>
      <c r="G338" s="104"/>
      <c r="H338" s="105"/>
      <c r="I338" s="103"/>
      <c r="J338" s="103"/>
      <c r="K338" s="103"/>
    </row>
    <row r="339" spans="2:11" s="95" customFormat="1" ht="15" customHeight="1">
      <c r="B339" s="103"/>
      <c r="C339" s="103"/>
      <c r="D339" s="103"/>
      <c r="E339" s="103"/>
      <c r="F339" s="104"/>
      <c r="G339" s="104"/>
      <c r="H339" s="105"/>
      <c r="I339" s="103"/>
      <c r="J339" s="103"/>
      <c r="K339" s="103"/>
    </row>
    <row r="340" spans="2:11" s="95" customFormat="1" ht="15" customHeight="1">
      <c r="B340" s="103"/>
      <c r="C340" s="103"/>
      <c r="D340" s="103"/>
      <c r="E340" s="103"/>
      <c r="F340" s="104"/>
      <c r="G340" s="104"/>
      <c r="H340" s="105"/>
      <c r="I340" s="103"/>
      <c r="J340" s="103"/>
      <c r="K340" s="103"/>
    </row>
    <row r="341" spans="2:11" s="95" customFormat="1" ht="15" customHeight="1">
      <c r="B341" s="103"/>
      <c r="C341" s="103"/>
      <c r="D341" s="103"/>
      <c r="E341" s="103"/>
      <c r="F341" s="104"/>
      <c r="G341" s="104"/>
      <c r="H341" s="105"/>
      <c r="I341" s="103"/>
      <c r="J341" s="103"/>
      <c r="K341" s="103"/>
    </row>
    <row r="342" spans="2:11" s="95" customFormat="1" ht="15" customHeight="1">
      <c r="B342" s="103"/>
      <c r="C342" s="103"/>
      <c r="D342" s="103"/>
      <c r="E342" s="103"/>
      <c r="F342" s="104"/>
      <c r="G342" s="104"/>
      <c r="H342" s="105"/>
      <c r="I342" s="103"/>
      <c r="J342" s="103"/>
      <c r="K342" s="103"/>
    </row>
    <row r="343" spans="2:11" s="95" customFormat="1" ht="15" customHeight="1">
      <c r="B343" s="103"/>
      <c r="C343" s="103"/>
      <c r="D343" s="103"/>
      <c r="E343" s="103"/>
      <c r="F343" s="104"/>
      <c r="G343" s="104"/>
      <c r="H343" s="105"/>
      <c r="I343" s="103"/>
      <c r="J343" s="103"/>
      <c r="K343" s="103"/>
    </row>
    <row r="344" spans="2:11" s="95" customFormat="1" ht="15" customHeight="1">
      <c r="B344" s="103"/>
      <c r="C344" s="103"/>
      <c r="D344" s="103"/>
      <c r="E344" s="103"/>
      <c r="F344" s="104"/>
      <c r="G344" s="104"/>
      <c r="H344" s="105"/>
      <c r="I344" s="103"/>
      <c r="J344" s="103"/>
      <c r="K344" s="103"/>
    </row>
    <row r="345" spans="2:11" s="95" customFormat="1" ht="15" customHeight="1">
      <c r="B345" s="103"/>
      <c r="C345" s="103"/>
      <c r="D345" s="103"/>
      <c r="E345" s="103"/>
      <c r="F345" s="104"/>
      <c r="G345" s="104"/>
      <c r="H345" s="105"/>
      <c r="I345" s="103"/>
      <c r="J345" s="103"/>
      <c r="K345" s="103"/>
    </row>
    <row r="346" spans="2:11" s="95" customFormat="1" ht="15" customHeight="1">
      <c r="B346" s="103"/>
      <c r="C346" s="103"/>
      <c r="D346" s="103"/>
      <c r="E346" s="103"/>
      <c r="F346" s="104"/>
      <c r="G346" s="104"/>
      <c r="H346" s="105"/>
      <c r="I346" s="103"/>
      <c r="J346" s="103"/>
      <c r="K346" s="103"/>
    </row>
    <row r="347" spans="2:11" s="95" customFormat="1" ht="15" customHeight="1">
      <c r="B347" s="103"/>
      <c r="C347" s="103"/>
      <c r="D347" s="103"/>
      <c r="E347" s="103"/>
      <c r="F347" s="104"/>
      <c r="G347" s="104"/>
      <c r="H347" s="105"/>
      <c r="I347" s="103"/>
      <c r="J347" s="103"/>
      <c r="K347" s="103"/>
    </row>
    <row r="348" spans="2:11" s="95" customFormat="1" ht="15" customHeight="1">
      <c r="B348" s="103"/>
      <c r="C348" s="103"/>
      <c r="D348" s="103"/>
      <c r="E348" s="103"/>
      <c r="F348" s="104"/>
      <c r="G348" s="104"/>
      <c r="H348" s="105"/>
      <c r="I348" s="103"/>
      <c r="J348" s="103"/>
      <c r="K348" s="103"/>
    </row>
    <row r="349" spans="2:11" s="95" customFormat="1" ht="15" customHeight="1">
      <c r="B349" s="103"/>
      <c r="C349" s="103"/>
      <c r="D349" s="103"/>
      <c r="E349" s="103"/>
      <c r="F349" s="104"/>
      <c r="G349" s="104"/>
      <c r="H349" s="105"/>
      <c r="I349" s="103"/>
      <c r="J349" s="103"/>
      <c r="K349" s="103"/>
    </row>
    <row r="350" spans="2:11" s="95" customFormat="1" ht="15" customHeight="1">
      <c r="B350" s="103"/>
      <c r="C350" s="103"/>
      <c r="D350" s="103"/>
      <c r="E350" s="103"/>
      <c r="F350" s="104"/>
      <c r="G350" s="104"/>
      <c r="H350" s="105"/>
      <c r="I350" s="103"/>
      <c r="J350" s="103"/>
      <c r="K350" s="103"/>
    </row>
    <row r="351" spans="2:11" s="95" customFormat="1" ht="15" customHeight="1">
      <c r="B351" s="103"/>
      <c r="C351" s="103"/>
      <c r="D351" s="103"/>
      <c r="E351" s="103"/>
      <c r="F351" s="104"/>
      <c r="G351" s="104"/>
      <c r="H351" s="105"/>
      <c r="I351" s="103"/>
      <c r="J351" s="103"/>
      <c r="K351" s="103"/>
    </row>
    <row r="352" spans="2:11" s="95" customFormat="1" ht="15" customHeight="1">
      <c r="B352" s="103"/>
      <c r="C352" s="103"/>
      <c r="D352" s="103"/>
      <c r="E352" s="103"/>
      <c r="F352" s="104"/>
      <c r="G352" s="104"/>
      <c r="H352" s="105"/>
      <c r="I352" s="103"/>
      <c r="J352" s="103"/>
      <c r="K352" s="103"/>
    </row>
    <row r="353" spans="2:11" s="95" customFormat="1" ht="15" customHeight="1">
      <c r="B353" s="103"/>
      <c r="C353" s="103"/>
      <c r="D353" s="103"/>
      <c r="E353" s="103"/>
      <c r="F353" s="104"/>
      <c r="G353" s="104"/>
      <c r="H353" s="105"/>
      <c r="I353" s="103"/>
      <c r="J353" s="103"/>
      <c r="K353" s="103"/>
    </row>
    <row r="354" spans="2:11" s="95" customFormat="1" ht="15" customHeight="1">
      <c r="B354" s="103"/>
      <c r="C354" s="103"/>
      <c r="D354" s="103"/>
      <c r="E354" s="103"/>
      <c r="F354" s="104"/>
      <c r="G354" s="104"/>
      <c r="H354" s="105"/>
      <c r="I354" s="103"/>
      <c r="J354" s="103"/>
      <c r="K354" s="103"/>
    </row>
    <row r="355" spans="2:11" s="95" customFormat="1" ht="15" customHeight="1">
      <c r="B355" s="103"/>
      <c r="C355" s="103"/>
      <c r="D355" s="103"/>
      <c r="E355" s="103"/>
      <c r="F355" s="104"/>
      <c r="G355" s="104"/>
      <c r="H355" s="105"/>
      <c r="I355" s="103"/>
      <c r="J355" s="103"/>
      <c r="K355" s="103"/>
    </row>
    <row r="356" spans="2:11" s="95" customFormat="1" ht="15" customHeight="1">
      <c r="B356" s="103"/>
      <c r="C356" s="103"/>
      <c r="D356" s="103"/>
      <c r="E356" s="103"/>
      <c r="F356" s="104"/>
      <c r="G356" s="104"/>
      <c r="H356" s="105"/>
      <c r="I356" s="103"/>
      <c r="J356" s="103"/>
      <c r="K356" s="103"/>
    </row>
    <row r="357" spans="2:11" s="95" customFormat="1" ht="15" customHeight="1">
      <c r="B357" s="103"/>
      <c r="C357" s="103"/>
      <c r="D357" s="103"/>
      <c r="E357" s="103"/>
      <c r="F357" s="104"/>
      <c r="G357" s="104"/>
      <c r="H357" s="105"/>
      <c r="I357" s="103"/>
      <c r="J357" s="103"/>
      <c r="K357" s="103"/>
    </row>
    <row r="358" spans="2:11" s="95" customFormat="1" ht="15" customHeight="1">
      <c r="B358" s="103"/>
      <c r="C358" s="103"/>
      <c r="D358" s="103"/>
      <c r="E358" s="103"/>
      <c r="F358" s="104"/>
      <c r="G358" s="104"/>
      <c r="H358" s="105"/>
      <c r="I358" s="103"/>
      <c r="J358" s="103"/>
      <c r="K358" s="103"/>
    </row>
    <row r="359" spans="2:11" s="95" customFormat="1" ht="15" customHeight="1">
      <c r="B359" s="103"/>
      <c r="C359" s="103"/>
      <c r="D359" s="103"/>
      <c r="E359" s="103"/>
      <c r="F359" s="104"/>
      <c r="G359" s="104"/>
      <c r="H359" s="105"/>
      <c r="I359" s="103"/>
      <c r="J359" s="103"/>
      <c r="K359" s="103"/>
    </row>
    <row r="360" spans="2:11" s="95" customFormat="1" ht="15" customHeight="1">
      <c r="B360" s="103"/>
      <c r="C360" s="103"/>
      <c r="D360" s="103"/>
      <c r="E360" s="103"/>
      <c r="F360" s="104"/>
      <c r="G360" s="104"/>
      <c r="H360" s="105"/>
      <c r="I360" s="103"/>
      <c r="J360" s="103"/>
      <c r="K360" s="103"/>
    </row>
    <row r="361" spans="2:11" s="95" customFormat="1" ht="15" customHeight="1">
      <c r="B361" s="103"/>
      <c r="C361" s="103"/>
      <c r="D361" s="103"/>
      <c r="E361" s="103"/>
      <c r="F361" s="104"/>
      <c r="G361" s="104"/>
      <c r="H361" s="105"/>
      <c r="I361" s="103"/>
      <c r="J361" s="103"/>
      <c r="K361" s="103"/>
    </row>
    <row r="362" spans="2:11" s="95" customFormat="1" ht="15" customHeight="1">
      <c r="B362" s="103"/>
      <c r="C362" s="103"/>
      <c r="D362" s="103"/>
      <c r="E362" s="103"/>
      <c r="F362" s="104"/>
      <c r="G362" s="104"/>
      <c r="H362" s="105"/>
      <c r="I362" s="103"/>
      <c r="J362" s="103"/>
      <c r="K362" s="103"/>
    </row>
  </sheetData>
  <sheetProtection/>
  <mergeCells count="9">
    <mergeCell ref="A2:N2"/>
    <mergeCell ref="C4:E4"/>
    <mergeCell ref="I4:K4"/>
    <mergeCell ref="L4:N4"/>
    <mergeCell ref="A4:A5"/>
    <mergeCell ref="B4:B5"/>
    <mergeCell ref="F4:F5"/>
    <mergeCell ref="G4:G5"/>
    <mergeCell ref="H4:H5"/>
  </mergeCells>
  <printOptions horizontalCentered="1"/>
  <pageMargins left="0.39305555555555555" right="0.39305555555555555" top="0.5902777777777778" bottom="0.7868055555555555" header="0.5" footer="0.5"/>
  <pageSetup fitToHeight="0" fitToWidth="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F258"/>
  <sheetViews>
    <sheetView zoomScale="85" zoomScaleNormal="85" zoomScaleSheetLayoutView="100" workbookViewId="0" topLeftCell="A10">
      <selection activeCell="Q24" sqref="Q24"/>
    </sheetView>
  </sheetViews>
  <sheetFormatPr defaultColWidth="8.625" defaultRowHeight="15" customHeight="1"/>
  <cols>
    <col min="1" max="1" width="7.00390625" style="53" customWidth="1"/>
    <col min="2" max="2" width="16.00390625" style="47" customWidth="1"/>
    <col min="3" max="8" width="7.875" style="47" customWidth="1"/>
    <col min="9" max="9" width="6.625" style="54" customWidth="1"/>
    <col min="10" max="10" width="5.50390625" style="54" customWidth="1"/>
    <col min="11" max="11" width="4.875" style="54" customWidth="1"/>
    <col min="12" max="12" width="5.875" style="54" customWidth="1"/>
    <col min="13" max="13" width="4.375" style="54" customWidth="1"/>
    <col min="14" max="14" width="4.125" style="54" customWidth="1"/>
    <col min="15" max="15" width="6.625" style="54" customWidth="1"/>
    <col min="16" max="16" width="6.625" style="55" customWidth="1"/>
    <col min="17" max="17" width="6.625" style="56" customWidth="1"/>
    <col min="18" max="24" width="6.625" style="47" customWidth="1"/>
    <col min="25" max="25" width="7.625" style="47" customWidth="1"/>
    <col min="26" max="26" width="8.875" style="47" customWidth="1"/>
    <col min="27" max="27" width="9.875" style="47" customWidth="1"/>
    <col min="28" max="28" width="9.875" style="47" hidden="1" customWidth="1"/>
    <col min="29" max="29" width="9.375" style="47" hidden="1" customWidth="1"/>
    <col min="30" max="30" width="8.625" style="47" hidden="1" customWidth="1"/>
    <col min="31" max="31" width="8.25390625" style="47" hidden="1" customWidth="1"/>
    <col min="32" max="33" width="9.00390625" style="47" hidden="1" customWidth="1"/>
    <col min="34" max="34" width="7.375" style="47" hidden="1" customWidth="1"/>
    <col min="35" max="35" width="9.00390625" style="47" hidden="1" customWidth="1"/>
    <col min="36" max="36" width="12.125" style="47" hidden="1" customWidth="1"/>
    <col min="37" max="37" width="9.00390625" style="47" hidden="1" customWidth="1"/>
    <col min="38" max="38" width="10.625" style="47" bestFit="1" customWidth="1"/>
    <col min="39" max="64" width="9.00390625" style="47" bestFit="1" customWidth="1"/>
    <col min="65" max="224" width="8.625" style="47" customWidth="1"/>
    <col min="225" max="225" width="9.00390625" style="47" bestFit="1" customWidth="1"/>
    <col min="226" max="226" width="12.875" style="47" bestFit="1" customWidth="1"/>
    <col min="227" max="228" width="9.00390625" style="47" bestFit="1" customWidth="1"/>
    <col min="229" max="16384" width="9.00390625" style="53" bestFit="1" customWidth="1"/>
  </cols>
  <sheetData>
    <row r="1" ht="15" customHeight="1">
      <c r="A1" s="57" t="s">
        <v>193</v>
      </c>
    </row>
    <row r="2" spans="1:240" s="47" customFormat="1" ht="24" customHeight="1">
      <c r="A2" s="58" t="s">
        <v>194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HU2" s="53"/>
      <c r="HV2" s="53"/>
      <c r="HW2" s="53"/>
      <c r="HX2" s="53"/>
      <c r="HY2" s="53"/>
      <c r="HZ2" s="53"/>
      <c r="IA2" s="53"/>
      <c r="IB2" s="53"/>
      <c r="IC2" s="53"/>
      <c r="ID2" s="53"/>
      <c r="IE2" s="53"/>
      <c r="IF2" s="53"/>
    </row>
    <row r="3" spans="1:240" s="47" customFormat="1" ht="24" customHeight="1">
      <c r="A3" s="58"/>
      <c r="B3" s="58"/>
      <c r="C3" s="58"/>
      <c r="D3" s="58"/>
      <c r="E3" s="58"/>
      <c r="F3" s="58"/>
      <c r="G3" s="58"/>
      <c r="H3" s="58"/>
      <c r="I3" s="70"/>
      <c r="J3" s="70"/>
      <c r="K3" s="70"/>
      <c r="L3" s="70"/>
      <c r="M3" s="70"/>
      <c r="N3" s="70"/>
      <c r="O3" s="70"/>
      <c r="P3" s="58"/>
      <c r="Q3" s="58"/>
      <c r="R3" s="58"/>
      <c r="S3" s="58"/>
      <c r="T3" s="58"/>
      <c r="U3" s="75"/>
      <c r="Z3" s="47" t="s">
        <v>195</v>
      </c>
      <c r="AK3" s="75"/>
      <c r="HU3" s="53"/>
      <c r="HV3" s="53"/>
      <c r="HW3" s="53"/>
      <c r="HX3" s="53"/>
      <c r="HY3" s="53"/>
      <c r="HZ3" s="53"/>
      <c r="IA3" s="53"/>
      <c r="IB3" s="53"/>
      <c r="IC3" s="53"/>
      <c r="ID3" s="53"/>
      <c r="IE3" s="53"/>
      <c r="IF3" s="53"/>
    </row>
    <row r="4" spans="1:228" s="48" customFormat="1" ht="36" customHeight="1">
      <c r="A4" s="59" t="s">
        <v>3</v>
      </c>
      <c r="B4" s="60" t="s">
        <v>4</v>
      </c>
      <c r="C4" s="60" t="s">
        <v>165</v>
      </c>
      <c r="D4" s="60"/>
      <c r="E4" s="60"/>
      <c r="F4" s="60" t="s">
        <v>166</v>
      </c>
      <c r="G4" s="60"/>
      <c r="H4" s="60"/>
      <c r="I4" s="60" t="s">
        <v>196</v>
      </c>
      <c r="J4" s="60"/>
      <c r="K4" s="60"/>
      <c r="L4" s="60" t="s">
        <v>197</v>
      </c>
      <c r="M4" s="60"/>
      <c r="N4" s="60"/>
      <c r="O4" s="60" t="s">
        <v>198</v>
      </c>
      <c r="P4" s="60" t="s">
        <v>199</v>
      </c>
      <c r="Q4" s="60"/>
      <c r="R4" s="60"/>
      <c r="S4" s="60" t="s">
        <v>200</v>
      </c>
      <c r="T4" s="60"/>
      <c r="U4" s="60"/>
      <c r="V4" s="60" t="s">
        <v>201</v>
      </c>
      <c r="W4" s="60"/>
      <c r="X4" s="60"/>
      <c r="Y4" s="60" t="s">
        <v>202</v>
      </c>
      <c r="Z4" s="60"/>
      <c r="AA4" s="60"/>
      <c r="AB4" s="78" t="s">
        <v>203</v>
      </c>
      <c r="AC4" s="78"/>
      <c r="AD4" s="78"/>
      <c r="AE4" s="79" t="s">
        <v>204</v>
      </c>
      <c r="AF4" s="79"/>
      <c r="AG4" s="79"/>
      <c r="AH4" s="79" t="s">
        <v>205</v>
      </c>
      <c r="AI4" s="79"/>
      <c r="AJ4" s="79"/>
      <c r="AK4" s="79"/>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row>
    <row r="5" spans="1:228" s="48" customFormat="1" ht="45" customHeight="1">
      <c r="A5" s="59"/>
      <c r="B5" s="60"/>
      <c r="C5" s="60" t="s">
        <v>170</v>
      </c>
      <c r="D5" s="60" t="s">
        <v>171</v>
      </c>
      <c r="E5" s="60" t="s">
        <v>172</v>
      </c>
      <c r="F5" s="60" t="s">
        <v>170</v>
      </c>
      <c r="G5" s="60" t="s">
        <v>171</v>
      </c>
      <c r="H5" s="60" t="s">
        <v>172</v>
      </c>
      <c r="I5" s="60" t="s">
        <v>206</v>
      </c>
      <c r="J5" s="60" t="s">
        <v>207</v>
      </c>
      <c r="K5" s="60" t="s">
        <v>208</v>
      </c>
      <c r="L5" s="60" t="s">
        <v>206</v>
      </c>
      <c r="M5" s="60" t="s">
        <v>207</v>
      </c>
      <c r="N5" s="60" t="s">
        <v>208</v>
      </c>
      <c r="O5" s="60"/>
      <c r="P5" s="60" t="s">
        <v>206</v>
      </c>
      <c r="Q5" s="60" t="s">
        <v>209</v>
      </c>
      <c r="R5" s="62" t="s">
        <v>210</v>
      </c>
      <c r="S5" s="60" t="s">
        <v>206</v>
      </c>
      <c r="T5" s="60" t="s">
        <v>209</v>
      </c>
      <c r="U5" s="62" t="s">
        <v>210</v>
      </c>
      <c r="V5" s="60" t="s">
        <v>206</v>
      </c>
      <c r="W5" s="60" t="s">
        <v>209</v>
      </c>
      <c r="X5" s="62" t="s">
        <v>210</v>
      </c>
      <c r="Y5" s="60" t="s">
        <v>206</v>
      </c>
      <c r="Z5" s="60" t="s">
        <v>209</v>
      </c>
      <c r="AA5" s="62" t="s">
        <v>210</v>
      </c>
      <c r="AB5" s="78" t="s">
        <v>206</v>
      </c>
      <c r="AC5" s="78" t="s">
        <v>211</v>
      </c>
      <c r="AD5" s="79" t="s">
        <v>212</v>
      </c>
      <c r="AE5" s="78" t="s">
        <v>213</v>
      </c>
      <c r="AF5" s="79" t="s">
        <v>214</v>
      </c>
      <c r="AG5" s="79" t="s">
        <v>212</v>
      </c>
      <c r="AH5" s="78" t="s">
        <v>215</v>
      </c>
      <c r="AI5" s="78" t="s">
        <v>216</v>
      </c>
      <c r="AJ5" s="79" t="s">
        <v>214</v>
      </c>
      <c r="AK5" s="79" t="s">
        <v>212</v>
      </c>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row>
    <row r="6" spans="1:228" s="49" customFormat="1" ht="34.5" customHeight="1">
      <c r="A6" s="61" t="s">
        <v>147</v>
      </c>
      <c r="B6" s="61"/>
      <c r="C6" s="61" t="s">
        <v>148</v>
      </c>
      <c r="D6" s="61" t="s">
        <v>149</v>
      </c>
      <c r="E6" s="61" t="s">
        <v>173</v>
      </c>
      <c r="F6" s="61" t="s">
        <v>151</v>
      </c>
      <c r="G6" s="61" t="s">
        <v>174</v>
      </c>
      <c r="H6" s="61" t="s">
        <v>153</v>
      </c>
      <c r="I6" s="61" t="s">
        <v>217</v>
      </c>
      <c r="J6" s="61" t="s">
        <v>218</v>
      </c>
      <c r="K6" s="61" t="s">
        <v>156</v>
      </c>
      <c r="L6" s="61" t="s">
        <v>219</v>
      </c>
      <c r="M6" s="61" t="s">
        <v>220</v>
      </c>
      <c r="N6" s="61" t="s">
        <v>221</v>
      </c>
      <c r="O6" s="61"/>
      <c r="P6" s="61" t="s">
        <v>222</v>
      </c>
      <c r="Q6" s="61" t="s">
        <v>223</v>
      </c>
      <c r="R6" s="61" t="s">
        <v>224</v>
      </c>
      <c r="S6" s="61" t="s">
        <v>225</v>
      </c>
      <c r="T6" s="61" t="s">
        <v>226</v>
      </c>
      <c r="U6" s="61" t="s">
        <v>227</v>
      </c>
      <c r="V6" s="61" t="s">
        <v>228</v>
      </c>
      <c r="W6" s="61" t="s">
        <v>229</v>
      </c>
      <c r="X6" s="61" t="s">
        <v>230</v>
      </c>
      <c r="Y6" s="61" t="s">
        <v>231</v>
      </c>
      <c r="Z6" s="61" t="s">
        <v>232</v>
      </c>
      <c r="AA6" s="61" t="s">
        <v>233</v>
      </c>
      <c r="AB6" s="80"/>
      <c r="AC6" s="80"/>
      <c r="AD6" s="80"/>
      <c r="AE6" s="81"/>
      <c r="AF6" s="81"/>
      <c r="AG6" s="81"/>
      <c r="AH6" s="80"/>
      <c r="AI6" s="81"/>
      <c r="AJ6" s="81"/>
      <c r="AK6" s="81"/>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row>
    <row r="7" spans="1:228" s="50" customFormat="1" ht="21.75" customHeight="1">
      <c r="A7" s="62"/>
      <c r="B7" s="60" t="s">
        <v>181</v>
      </c>
      <c r="C7" s="63">
        <f aca="true" t="shared" si="0" ref="C7:H7">C8+C16</f>
        <v>1093361</v>
      </c>
      <c r="D7" s="63">
        <f t="shared" si="0"/>
        <v>1031723</v>
      </c>
      <c r="E7" s="63">
        <f t="shared" si="0"/>
        <v>983267</v>
      </c>
      <c r="F7" s="63">
        <f t="shared" si="0"/>
        <v>873518</v>
      </c>
      <c r="G7" s="63">
        <f t="shared" si="0"/>
        <v>824882</v>
      </c>
      <c r="H7" s="63">
        <f t="shared" si="0"/>
        <v>786459</v>
      </c>
      <c r="I7" s="71">
        <f aca="true" t="shared" si="1" ref="I7:I15">J7+K7</f>
        <v>214</v>
      </c>
      <c r="J7" s="71">
        <v>130</v>
      </c>
      <c r="K7" s="71">
        <v>84</v>
      </c>
      <c r="L7" s="71">
        <f aca="true" t="shared" si="2" ref="L7:L16">M7+N7</f>
        <v>620</v>
      </c>
      <c r="M7" s="71">
        <v>370</v>
      </c>
      <c r="N7" s="71">
        <v>250</v>
      </c>
      <c r="O7" s="63">
        <f>O8+O17+O16</f>
        <v>90</v>
      </c>
      <c r="P7" s="63">
        <f>P16</f>
        <v>28621</v>
      </c>
      <c r="Q7" s="63">
        <f aca="true" t="shared" si="3" ref="Q7:AK7">Q8+Q16</f>
        <v>1500</v>
      </c>
      <c r="R7" s="63">
        <f t="shared" si="3"/>
        <v>27121</v>
      </c>
      <c r="S7" s="63">
        <f t="shared" si="3"/>
        <v>26608</v>
      </c>
      <c r="T7" s="63">
        <f t="shared" si="3"/>
        <v>1500</v>
      </c>
      <c r="U7" s="63">
        <f t="shared" si="3"/>
        <v>25108</v>
      </c>
      <c r="V7" s="63">
        <f t="shared" si="3"/>
        <v>24921</v>
      </c>
      <c r="W7" s="63">
        <f t="shared" si="3"/>
        <v>1500</v>
      </c>
      <c r="X7" s="63">
        <f t="shared" si="3"/>
        <v>23421</v>
      </c>
      <c r="Y7" s="63">
        <f t="shared" si="3"/>
        <v>80150</v>
      </c>
      <c r="Z7" s="63">
        <f t="shared" si="3"/>
        <v>4500</v>
      </c>
      <c r="AA7" s="63">
        <f t="shared" si="3"/>
        <v>75650</v>
      </c>
      <c r="AB7" s="82">
        <f t="shared" si="3"/>
        <v>220581</v>
      </c>
      <c r="AC7" s="82">
        <f t="shared" si="3"/>
        <v>75650</v>
      </c>
      <c r="AD7" s="82">
        <f t="shared" si="3"/>
        <v>144932</v>
      </c>
      <c r="AE7" s="82">
        <f t="shared" si="3"/>
        <v>46556</v>
      </c>
      <c r="AF7" s="82">
        <f t="shared" si="3"/>
        <v>15948</v>
      </c>
      <c r="AG7" s="82">
        <f t="shared" si="3"/>
        <v>30608</v>
      </c>
      <c r="AH7" s="91">
        <v>62</v>
      </c>
      <c r="AI7" s="79">
        <v>69</v>
      </c>
      <c r="AJ7" s="82">
        <f t="shared" si="3"/>
        <v>12490</v>
      </c>
      <c r="AK7" s="82">
        <f t="shared" si="3"/>
        <v>23927</v>
      </c>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row>
    <row r="8" spans="1:240" s="47" customFormat="1" ht="21" customHeight="1">
      <c r="A8" s="64"/>
      <c r="B8" s="60" t="s">
        <v>234</v>
      </c>
      <c r="C8" s="65">
        <f aca="true" t="shared" si="4" ref="C8:H8">SUM(C9:C15)</f>
        <v>455710</v>
      </c>
      <c r="D8" s="65">
        <f t="shared" si="4"/>
        <v>441936</v>
      </c>
      <c r="E8" s="65">
        <f t="shared" si="4"/>
        <v>433330</v>
      </c>
      <c r="F8" s="65">
        <f t="shared" si="4"/>
        <v>364568</v>
      </c>
      <c r="G8" s="65">
        <f t="shared" si="4"/>
        <v>353549</v>
      </c>
      <c r="H8" s="65">
        <f t="shared" si="4"/>
        <v>346664</v>
      </c>
      <c r="I8" s="71">
        <f t="shared" si="1"/>
        <v>214</v>
      </c>
      <c r="J8" s="71">
        <v>0</v>
      </c>
      <c r="K8" s="71">
        <v>214</v>
      </c>
      <c r="L8" s="71">
        <f t="shared" si="2"/>
        <v>620</v>
      </c>
      <c r="M8" s="65">
        <f>SUM(M9:M15)</f>
        <v>0</v>
      </c>
      <c r="N8" s="65">
        <v>620</v>
      </c>
      <c r="O8" s="65">
        <v>0</v>
      </c>
      <c r="P8" s="65">
        <f>SUM(P9:P15)</f>
        <v>0</v>
      </c>
      <c r="Q8" s="65">
        <f aca="true" t="shared" si="5" ref="Q8:AG8">SUM(Q9:Q15)</f>
        <v>0</v>
      </c>
      <c r="R8" s="65">
        <f t="shared" si="5"/>
        <v>0</v>
      </c>
      <c r="S8" s="65">
        <f t="shared" si="5"/>
        <v>0</v>
      </c>
      <c r="T8" s="65">
        <f t="shared" si="5"/>
        <v>0</v>
      </c>
      <c r="U8" s="65">
        <f t="shared" si="5"/>
        <v>0</v>
      </c>
      <c r="V8" s="65">
        <f t="shared" si="5"/>
        <v>0</v>
      </c>
      <c r="W8" s="65">
        <f t="shared" si="5"/>
        <v>0</v>
      </c>
      <c r="X8" s="65">
        <f t="shared" si="5"/>
        <v>0</v>
      </c>
      <c r="Y8" s="65">
        <f t="shared" si="5"/>
        <v>0</v>
      </c>
      <c r="Z8" s="65">
        <f t="shared" si="5"/>
        <v>0</v>
      </c>
      <c r="AA8" s="65">
        <f t="shared" si="5"/>
        <v>0</v>
      </c>
      <c r="AB8" s="83">
        <f t="shared" si="5"/>
        <v>94500</v>
      </c>
      <c r="AC8" s="83">
        <f t="shared" si="5"/>
        <v>0</v>
      </c>
      <c r="AD8" s="83">
        <f t="shared" si="5"/>
        <v>94500</v>
      </c>
      <c r="AE8" s="83">
        <f t="shared" si="5"/>
        <v>19976</v>
      </c>
      <c r="AF8" s="83">
        <f t="shared" si="5"/>
        <v>0</v>
      </c>
      <c r="AG8" s="83">
        <f t="shared" si="5"/>
        <v>19976</v>
      </c>
      <c r="AH8" s="91">
        <v>62</v>
      </c>
      <c r="AI8" s="79">
        <v>69</v>
      </c>
      <c r="AJ8" s="83">
        <f>SUM(AJ9:AJ15)</f>
        <v>0</v>
      </c>
      <c r="AK8" s="83">
        <f>SUM(AK9:AK15)</f>
        <v>15599</v>
      </c>
      <c r="HU8" s="94"/>
      <c r="HV8" s="94"/>
      <c r="HW8" s="94"/>
      <c r="HX8" s="94"/>
      <c r="HY8" s="94"/>
      <c r="HZ8" s="94"/>
      <c r="IA8" s="94"/>
      <c r="IB8" s="94"/>
      <c r="IC8" s="94"/>
      <c r="ID8" s="94"/>
      <c r="IE8" s="94"/>
      <c r="IF8" s="94"/>
    </row>
    <row r="9" spans="1:240" s="47" customFormat="1" ht="16.5" customHeight="1">
      <c r="A9" s="64"/>
      <c r="B9" s="61" t="s">
        <v>184</v>
      </c>
      <c r="C9" s="61">
        <f>'目标人群测算表1'!I11</f>
        <v>133196</v>
      </c>
      <c r="D9" s="61">
        <f>'目标人群测算表1'!J11</f>
        <v>122924</v>
      </c>
      <c r="E9" s="61">
        <f>'目标人群测算表1'!K11</f>
        <v>113444</v>
      </c>
      <c r="F9" s="61">
        <f>'目标人群测算表1'!L11</f>
        <v>106557</v>
      </c>
      <c r="G9" s="61">
        <f>'目标人群测算表1'!M11</f>
        <v>98339</v>
      </c>
      <c r="H9" s="61">
        <f>'目标人群测算表1'!N11</f>
        <v>90755</v>
      </c>
      <c r="I9" s="71">
        <f t="shared" si="1"/>
        <v>214</v>
      </c>
      <c r="J9" s="71">
        <v>0</v>
      </c>
      <c r="K9" s="71">
        <v>214</v>
      </c>
      <c r="L9" s="71">
        <f t="shared" si="2"/>
        <v>620</v>
      </c>
      <c r="M9" s="71">
        <v>0</v>
      </c>
      <c r="N9" s="71">
        <v>620</v>
      </c>
      <c r="O9" s="61">
        <v>0</v>
      </c>
      <c r="P9" s="61">
        <v>0</v>
      </c>
      <c r="Q9" s="72">
        <v>0</v>
      </c>
      <c r="R9" s="72">
        <f aca="true" t="shared" si="6" ref="R9:R15">ROUND((C9*$J9+F9*$M9)/10000,0)</f>
        <v>0</v>
      </c>
      <c r="S9" s="72">
        <v>0</v>
      </c>
      <c r="T9" s="72">
        <v>0</v>
      </c>
      <c r="U9" s="72">
        <f aca="true" t="shared" si="7" ref="U9:U15">ROUND((D9*$J9+G9*$M9)/10000,0)</f>
        <v>0</v>
      </c>
      <c r="V9" s="72">
        <v>0</v>
      </c>
      <c r="W9" s="72">
        <v>0</v>
      </c>
      <c r="X9" s="72">
        <f aca="true" t="shared" si="8" ref="X9:X15">ROUND((E9*$J9+H9*$M9)/10000,0)</f>
        <v>0</v>
      </c>
      <c r="Y9" s="72">
        <v>0</v>
      </c>
      <c r="Z9" s="72">
        <v>0</v>
      </c>
      <c r="AA9" s="72">
        <f aca="true" t="shared" si="9" ref="AA9:AA15">R9+U9+X9</f>
        <v>0</v>
      </c>
      <c r="AB9" s="84">
        <f>ROUND((((C9+D9+E9)*I9+(F9+G9+H9)*L9)*1)/10000,0)</f>
        <v>26239</v>
      </c>
      <c r="AC9" s="84">
        <v>0</v>
      </c>
      <c r="AD9" s="84">
        <f>ROUND((((C9+D9+E9)*K9+(F9+G9+H9)*N9)*1)/10000,0)</f>
        <v>26239</v>
      </c>
      <c r="AE9" s="85">
        <f aca="true" t="shared" si="10" ref="AE9:AE15">ROUND(((C9+D9+E9)*I9+(F9+G9+E9)*L9)*0.2/10000,0)</f>
        <v>5529</v>
      </c>
      <c r="AF9" s="85">
        <f>ROUND(AE9*0,0)</f>
        <v>0</v>
      </c>
      <c r="AG9" s="85">
        <f>ROUND(AE9*1,0)</f>
        <v>5529</v>
      </c>
      <c r="AH9" s="85">
        <v>62</v>
      </c>
      <c r="AI9" s="92">
        <v>69</v>
      </c>
      <c r="AJ9" s="93">
        <f>ROUND((62*(C9+D9+E9)+69*(F9+G9+H9))/10000*0,0)</f>
        <v>0</v>
      </c>
      <c r="AK9" s="93">
        <f>ROUND((62*(C9+D9+E9)+69*(F9+G9+H9))/10000*1,0)</f>
        <v>4331</v>
      </c>
      <c r="HU9" s="53"/>
      <c r="HV9" s="53"/>
      <c r="HW9" s="53"/>
      <c r="HX9" s="53"/>
      <c r="HY9" s="53"/>
      <c r="HZ9" s="53"/>
      <c r="IA9" s="53"/>
      <c r="IB9" s="53"/>
      <c r="IC9" s="53"/>
      <c r="ID9" s="53"/>
      <c r="IE9" s="53"/>
      <c r="IF9" s="53"/>
    </row>
    <row r="10" spans="1:240" s="47" customFormat="1" ht="16.5" customHeight="1">
      <c r="A10" s="64"/>
      <c r="B10" s="61" t="s">
        <v>185</v>
      </c>
      <c r="C10" s="61">
        <f>'目标人群测算表1'!I12</f>
        <v>112378</v>
      </c>
      <c r="D10" s="61">
        <f>'目标人群测算表1'!J12</f>
        <v>107980</v>
      </c>
      <c r="E10" s="61">
        <f>'目标人群测算表1'!K12</f>
        <v>103754</v>
      </c>
      <c r="F10" s="61">
        <f>'目标人群测算表1'!L12</f>
        <v>89902</v>
      </c>
      <c r="G10" s="61">
        <f>'目标人群测算表1'!M12</f>
        <v>86384</v>
      </c>
      <c r="H10" s="61">
        <f>'目标人群测算表1'!N12</f>
        <v>83003</v>
      </c>
      <c r="I10" s="71">
        <f t="shared" si="1"/>
        <v>214</v>
      </c>
      <c r="J10" s="71">
        <v>0</v>
      </c>
      <c r="K10" s="71">
        <v>214</v>
      </c>
      <c r="L10" s="71">
        <f t="shared" si="2"/>
        <v>620</v>
      </c>
      <c r="M10" s="71">
        <v>0</v>
      </c>
      <c r="N10" s="71">
        <v>620</v>
      </c>
      <c r="O10" s="61">
        <v>0</v>
      </c>
      <c r="P10" s="61">
        <v>0</v>
      </c>
      <c r="Q10" s="72">
        <v>0</v>
      </c>
      <c r="R10" s="72">
        <f t="shared" si="6"/>
        <v>0</v>
      </c>
      <c r="S10" s="72">
        <v>0</v>
      </c>
      <c r="T10" s="72">
        <v>0</v>
      </c>
      <c r="U10" s="72">
        <f t="shared" si="7"/>
        <v>0</v>
      </c>
      <c r="V10" s="72">
        <v>0</v>
      </c>
      <c r="W10" s="72">
        <v>0</v>
      </c>
      <c r="X10" s="72">
        <f t="shared" si="8"/>
        <v>0</v>
      </c>
      <c r="Y10" s="72">
        <v>0</v>
      </c>
      <c r="Z10" s="72">
        <v>0</v>
      </c>
      <c r="AA10" s="72">
        <f t="shared" si="9"/>
        <v>0</v>
      </c>
      <c r="AB10" s="84">
        <f aca="true" t="shared" si="11" ref="AB10:AB15">ROUND((((C10+D10+E10)*214+(F10+G10+H10)*620)*1)/10000,0)</f>
        <v>23012</v>
      </c>
      <c r="AC10" s="84">
        <f aca="true" t="shared" si="12" ref="AC10:AC15">ROUND((((C10+D10+E10)*J9+(F10+G10+H10)*M9)*1)/10000,0)</f>
        <v>0</v>
      </c>
      <c r="AD10" s="84">
        <f aca="true" t="shared" si="13" ref="AD10:AD15">ROUND((((C10+D10+E10)*K10+(F10+G10+H10)*N10)*1)/10000,0)</f>
        <v>23012</v>
      </c>
      <c r="AE10" s="85">
        <f t="shared" si="10"/>
        <v>4860</v>
      </c>
      <c r="AF10" s="85">
        <f aca="true" t="shared" si="14" ref="AF10:AF15">ROUND(AE10*0,0)</f>
        <v>0</v>
      </c>
      <c r="AG10" s="85">
        <f aca="true" t="shared" si="15" ref="AG10:AG15">ROUND(AE10*1,0)</f>
        <v>4860</v>
      </c>
      <c r="AH10" s="85">
        <v>62</v>
      </c>
      <c r="AI10" s="92">
        <v>69</v>
      </c>
      <c r="AJ10" s="93">
        <f aca="true" t="shared" si="16" ref="AJ10:AJ15">ROUND((62*(C10+D10+E10)+69*(F10+G10+H10))/10000*0,0)</f>
        <v>0</v>
      </c>
      <c r="AK10" s="93">
        <f aca="true" t="shared" si="17" ref="AK10:AK15">ROUND((62*(C10+D10+E10)+69*(F10+G10+H10))/10000*1,0)</f>
        <v>3799</v>
      </c>
      <c r="HU10" s="53"/>
      <c r="HV10" s="53"/>
      <c r="HW10" s="53"/>
      <c r="HX10" s="53"/>
      <c r="HY10" s="53"/>
      <c r="HZ10" s="53"/>
      <c r="IA10" s="53"/>
      <c r="IB10" s="53"/>
      <c r="IC10" s="53"/>
      <c r="ID10" s="53"/>
      <c r="IE10" s="53"/>
      <c r="IF10" s="53"/>
    </row>
    <row r="11" spans="1:240" s="47" customFormat="1" ht="16.5" customHeight="1">
      <c r="A11" s="64"/>
      <c r="B11" s="61" t="s">
        <v>186</v>
      </c>
      <c r="C11" s="61">
        <f>'目标人群测算表1'!I13</f>
        <v>15560</v>
      </c>
      <c r="D11" s="61">
        <f>'目标人群测算表1'!J13</f>
        <v>13535</v>
      </c>
      <c r="E11" s="61">
        <f>'目标人群测算表1'!K13</f>
        <v>11773</v>
      </c>
      <c r="F11" s="61">
        <f>'目标人群测算表1'!L13</f>
        <v>12448</v>
      </c>
      <c r="G11" s="61">
        <f>'目标人群测算表1'!M13</f>
        <v>10828</v>
      </c>
      <c r="H11" s="61">
        <f>'目标人群测算表1'!N13</f>
        <v>9418</v>
      </c>
      <c r="I11" s="71">
        <f t="shared" si="1"/>
        <v>214</v>
      </c>
      <c r="J11" s="71">
        <v>0</v>
      </c>
      <c r="K11" s="71">
        <v>214</v>
      </c>
      <c r="L11" s="71">
        <f t="shared" si="2"/>
        <v>620</v>
      </c>
      <c r="M11" s="71">
        <v>0</v>
      </c>
      <c r="N11" s="71">
        <v>620</v>
      </c>
      <c r="O11" s="61">
        <v>0</v>
      </c>
      <c r="P11" s="61">
        <v>0</v>
      </c>
      <c r="Q11" s="72">
        <v>0</v>
      </c>
      <c r="R11" s="72">
        <f t="shared" si="6"/>
        <v>0</v>
      </c>
      <c r="S11" s="72">
        <v>0</v>
      </c>
      <c r="T11" s="72">
        <v>0</v>
      </c>
      <c r="U11" s="72">
        <f t="shared" si="7"/>
        <v>0</v>
      </c>
      <c r="V11" s="72">
        <v>0</v>
      </c>
      <c r="W11" s="72">
        <v>0</v>
      </c>
      <c r="X11" s="72">
        <f t="shared" si="8"/>
        <v>0</v>
      </c>
      <c r="Y11" s="72">
        <v>0</v>
      </c>
      <c r="Z11" s="72">
        <v>0</v>
      </c>
      <c r="AA11" s="72">
        <f t="shared" si="9"/>
        <v>0</v>
      </c>
      <c r="AB11" s="84">
        <f t="shared" si="11"/>
        <v>2902</v>
      </c>
      <c r="AC11" s="84">
        <f t="shared" si="12"/>
        <v>0</v>
      </c>
      <c r="AD11" s="84">
        <f t="shared" si="13"/>
        <v>2902</v>
      </c>
      <c r="AE11" s="85">
        <f t="shared" si="10"/>
        <v>610</v>
      </c>
      <c r="AF11" s="85">
        <f t="shared" si="14"/>
        <v>0</v>
      </c>
      <c r="AG11" s="85">
        <f t="shared" si="15"/>
        <v>610</v>
      </c>
      <c r="AH11" s="85">
        <v>62</v>
      </c>
      <c r="AI11" s="92">
        <v>69</v>
      </c>
      <c r="AJ11" s="93">
        <f t="shared" si="16"/>
        <v>0</v>
      </c>
      <c r="AK11" s="93">
        <f t="shared" si="17"/>
        <v>479</v>
      </c>
      <c r="HU11" s="53"/>
      <c r="HV11" s="53"/>
      <c r="HW11" s="53"/>
      <c r="HX11" s="53"/>
      <c r="HY11" s="53"/>
      <c r="HZ11" s="53"/>
      <c r="IA11" s="53"/>
      <c r="IB11" s="53"/>
      <c r="IC11" s="53"/>
      <c r="ID11" s="53"/>
      <c r="IE11" s="53"/>
      <c r="IF11" s="53"/>
    </row>
    <row r="12" spans="1:240" s="47" customFormat="1" ht="16.5" customHeight="1">
      <c r="A12" s="64"/>
      <c r="B12" s="61" t="s">
        <v>187</v>
      </c>
      <c r="C12" s="61">
        <f>'目标人群测算表1'!I14</f>
        <v>63334</v>
      </c>
      <c r="D12" s="61">
        <f>'目标人群测算表1'!J14</f>
        <v>56755</v>
      </c>
      <c r="E12" s="61">
        <f>'目标人群测算表1'!K14</f>
        <v>50859</v>
      </c>
      <c r="F12" s="61">
        <f>'目标人群测算表1'!L14</f>
        <v>50667</v>
      </c>
      <c r="G12" s="61">
        <f>'目标人群测算表1'!M14</f>
        <v>45404</v>
      </c>
      <c r="H12" s="61">
        <f>'目标人群测算表1'!N14</f>
        <v>40687</v>
      </c>
      <c r="I12" s="71">
        <f t="shared" si="1"/>
        <v>214</v>
      </c>
      <c r="J12" s="71">
        <v>0</v>
      </c>
      <c r="K12" s="71">
        <v>214</v>
      </c>
      <c r="L12" s="71">
        <f t="shared" si="2"/>
        <v>620</v>
      </c>
      <c r="M12" s="71">
        <v>0</v>
      </c>
      <c r="N12" s="71">
        <v>620</v>
      </c>
      <c r="O12" s="61">
        <v>0</v>
      </c>
      <c r="P12" s="61">
        <v>0</v>
      </c>
      <c r="Q12" s="72">
        <v>0</v>
      </c>
      <c r="R12" s="72">
        <f t="shared" si="6"/>
        <v>0</v>
      </c>
      <c r="S12" s="72">
        <v>0</v>
      </c>
      <c r="T12" s="72">
        <v>0</v>
      </c>
      <c r="U12" s="72">
        <f t="shared" si="7"/>
        <v>0</v>
      </c>
      <c r="V12" s="72">
        <v>0</v>
      </c>
      <c r="W12" s="72">
        <v>0</v>
      </c>
      <c r="X12" s="72">
        <f t="shared" si="8"/>
        <v>0</v>
      </c>
      <c r="Y12" s="72">
        <v>0</v>
      </c>
      <c r="Z12" s="72">
        <v>0</v>
      </c>
      <c r="AA12" s="72">
        <f t="shared" si="9"/>
        <v>0</v>
      </c>
      <c r="AB12" s="84">
        <f t="shared" si="11"/>
        <v>12137</v>
      </c>
      <c r="AC12" s="84">
        <f t="shared" si="12"/>
        <v>0</v>
      </c>
      <c r="AD12" s="84">
        <f t="shared" si="13"/>
        <v>12137</v>
      </c>
      <c r="AE12" s="85">
        <f t="shared" si="10"/>
        <v>2554</v>
      </c>
      <c r="AF12" s="85">
        <f t="shared" si="14"/>
        <v>0</v>
      </c>
      <c r="AG12" s="85">
        <f t="shared" si="15"/>
        <v>2554</v>
      </c>
      <c r="AH12" s="85">
        <v>62</v>
      </c>
      <c r="AI12" s="92">
        <v>69</v>
      </c>
      <c r="AJ12" s="93">
        <f t="shared" si="16"/>
        <v>0</v>
      </c>
      <c r="AK12" s="93">
        <f t="shared" si="17"/>
        <v>2004</v>
      </c>
      <c r="HU12" s="53"/>
      <c r="HV12" s="53"/>
      <c r="HW12" s="53"/>
      <c r="HX12" s="53"/>
      <c r="HY12" s="53"/>
      <c r="HZ12" s="53"/>
      <c r="IA12" s="53"/>
      <c r="IB12" s="53"/>
      <c r="IC12" s="53"/>
      <c r="ID12" s="53"/>
      <c r="IE12" s="53"/>
      <c r="IF12" s="53"/>
    </row>
    <row r="13" spans="1:240" s="47" customFormat="1" ht="16.5" customHeight="1">
      <c r="A13" s="64"/>
      <c r="B13" s="61" t="s">
        <v>188</v>
      </c>
      <c r="C13" s="61">
        <f>'目标人群测算表1'!I15</f>
        <v>86535</v>
      </c>
      <c r="D13" s="61">
        <f>'目标人群测算表1'!J15</f>
        <v>101502</v>
      </c>
      <c r="E13" s="61">
        <f>'目标人群测算表1'!K15</f>
        <v>119057</v>
      </c>
      <c r="F13" s="61">
        <f>'目标人群测算表1'!L15</f>
        <v>69228</v>
      </c>
      <c r="G13" s="61">
        <f>'目标人群测算表1'!M15</f>
        <v>81202</v>
      </c>
      <c r="H13" s="61">
        <f>'目标人群测算表1'!N15</f>
        <v>95246</v>
      </c>
      <c r="I13" s="71">
        <f t="shared" si="1"/>
        <v>214</v>
      </c>
      <c r="J13" s="71">
        <v>0</v>
      </c>
      <c r="K13" s="71">
        <v>214</v>
      </c>
      <c r="L13" s="71">
        <f t="shared" si="2"/>
        <v>620</v>
      </c>
      <c r="M13" s="71">
        <v>0</v>
      </c>
      <c r="N13" s="71">
        <v>620</v>
      </c>
      <c r="O13" s="61">
        <v>0</v>
      </c>
      <c r="P13" s="61">
        <v>0</v>
      </c>
      <c r="Q13" s="72">
        <v>0</v>
      </c>
      <c r="R13" s="72">
        <f t="shared" si="6"/>
        <v>0</v>
      </c>
      <c r="S13" s="72">
        <v>0</v>
      </c>
      <c r="T13" s="72">
        <v>0</v>
      </c>
      <c r="U13" s="72">
        <f t="shared" si="7"/>
        <v>0</v>
      </c>
      <c r="V13" s="72">
        <v>0</v>
      </c>
      <c r="W13" s="72">
        <v>0</v>
      </c>
      <c r="X13" s="72">
        <f t="shared" si="8"/>
        <v>0</v>
      </c>
      <c r="Y13" s="72">
        <v>0</v>
      </c>
      <c r="Z13" s="72">
        <v>0</v>
      </c>
      <c r="AA13" s="72">
        <f t="shared" si="9"/>
        <v>0</v>
      </c>
      <c r="AB13" s="84">
        <f t="shared" si="11"/>
        <v>21804</v>
      </c>
      <c r="AC13" s="84">
        <f t="shared" si="12"/>
        <v>0</v>
      </c>
      <c r="AD13" s="84">
        <f t="shared" si="13"/>
        <v>21804</v>
      </c>
      <c r="AE13" s="85">
        <f t="shared" si="10"/>
        <v>4656</v>
      </c>
      <c r="AF13" s="85">
        <f t="shared" si="14"/>
        <v>0</v>
      </c>
      <c r="AG13" s="85">
        <f t="shared" si="15"/>
        <v>4656</v>
      </c>
      <c r="AH13" s="85">
        <v>62</v>
      </c>
      <c r="AI13" s="92">
        <v>69</v>
      </c>
      <c r="AJ13" s="93">
        <f t="shared" si="16"/>
        <v>0</v>
      </c>
      <c r="AK13" s="93">
        <f t="shared" si="17"/>
        <v>3599</v>
      </c>
      <c r="HU13" s="53"/>
      <c r="HV13" s="53"/>
      <c r="HW13" s="53"/>
      <c r="HX13" s="53"/>
      <c r="HY13" s="53"/>
      <c r="HZ13" s="53"/>
      <c r="IA13" s="53"/>
      <c r="IB13" s="53"/>
      <c r="IC13" s="53"/>
      <c r="ID13" s="53"/>
      <c r="IE13" s="53"/>
      <c r="IF13" s="53"/>
    </row>
    <row r="14" spans="1:240" s="47" customFormat="1" ht="16.5" customHeight="1">
      <c r="A14" s="64"/>
      <c r="B14" s="61" t="s">
        <v>189</v>
      </c>
      <c r="C14" s="61">
        <f>'目标人群测算表1'!I16</f>
        <v>26446</v>
      </c>
      <c r="D14" s="61">
        <f>'目标人群测算表1'!J16</f>
        <v>23322</v>
      </c>
      <c r="E14" s="61">
        <f>'目标人群测算表1'!K16</f>
        <v>20567</v>
      </c>
      <c r="F14" s="61">
        <f>'目标人群测算表1'!L16</f>
        <v>21157</v>
      </c>
      <c r="G14" s="61">
        <f>'目标人群测算表1'!M16</f>
        <v>18658</v>
      </c>
      <c r="H14" s="61">
        <f>'目标人群测算表1'!N16</f>
        <v>16454</v>
      </c>
      <c r="I14" s="71">
        <f t="shared" si="1"/>
        <v>214</v>
      </c>
      <c r="J14" s="71">
        <v>0</v>
      </c>
      <c r="K14" s="71">
        <v>214</v>
      </c>
      <c r="L14" s="71">
        <f t="shared" si="2"/>
        <v>620</v>
      </c>
      <c r="M14" s="71">
        <v>0</v>
      </c>
      <c r="N14" s="71">
        <v>620</v>
      </c>
      <c r="O14" s="61">
        <v>0</v>
      </c>
      <c r="P14" s="61">
        <v>0</v>
      </c>
      <c r="Q14" s="72">
        <v>0</v>
      </c>
      <c r="R14" s="72">
        <f t="shared" si="6"/>
        <v>0</v>
      </c>
      <c r="S14" s="72">
        <v>0</v>
      </c>
      <c r="T14" s="72">
        <v>0</v>
      </c>
      <c r="U14" s="72">
        <f t="shared" si="7"/>
        <v>0</v>
      </c>
      <c r="V14" s="72">
        <v>0</v>
      </c>
      <c r="W14" s="72">
        <v>0</v>
      </c>
      <c r="X14" s="72">
        <f t="shared" si="8"/>
        <v>0</v>
      </c>
      <c r="Y14" s="72">
        <v>0</v>
      </c>
      <c r="Z14" s="72">
        <v>0</v>
      </c>
      <c r="AA14" s="72">
        <f t="shared" si="9"/>
        <v>0</v>
      </c>
      <c r="AB14" s="84">
        <f t="shared" si="11"/>
        <v>4994</v>
      </c>
      <c r="AC14" s="84">
        <f t="shared" si="12"/>
        <v>0</v>
      </c>
      <c r="AD14" s="84">
        <f t="shared" si="13"/>
        <v>4994</v>
      </c>
      <c r="AE14" s="85">
        <f t="shared" si="10"/>
        <v>1050</v>
      </c>
      <c r="AF14" s="85">
        <f t="shared" si="14"/>
        <v>0</v>
      </c>
      <c r="AG14" s="85">
        <f t="shared" si="15"/>
        <v>1050</v>
      </c>
      <c r="AH14" s="85">
        <v>62</v>
      </c>
      <c r="AI14" s="92">
        <v>69</v>
      </c>
      <c r="AJ14" s="93">
        <f t="shared" si="16"/>
        <v>0</v>
      </c>
      <c r="AK14" s="93">
        <f t="shared" si="17"/>
        <v>824</v>
      </c>
      <c r="HU14" s="53"/>
      <c r="HV14" s="53"/>
      <c r="HW14" s="53"/>
      <c r="HX14" s="53"/>
      <c r="HY14" s="53"/>
      <c r="HZ14" s="53"/>
      <c r="IA14" s="53"/>
      <c r="IB14" s="53"/>
      <c r="IC14" s="53"/>
      <c r="ID14" s="53"/>
      <c r="IE14" s="53"/>
      <c r="IF14" s="53"/>
    </row>
    <row r="15" spans="1:240" s="47" customFormat="1" ht="24" customHeight="1">
      <c r="A15" s="64"/>
      <c r="B15" s="61" t="s">
        <v>190</v>
      </c>
      <c r="C15" s="61">
        <f>'目标人群测算表1'!I17</f>
        <v>18261</v>
      </c>
      <c r="D15" s="61">
        <f>'目标人群测算表1'!J17</f>
        <v>15918</v>
      </c>
      <c r="E15" s="61">
        <f>'目标人群测算表1'!K17</f>
        <v>13876</v>
      </c>
      <c r="F15" s="61">
        <f>'目标人群测算表1'!L17</f>
        <v>14609</v>
      </c>
      <c r="G15" s="61">
        <f>'目标人群测算表1'!M17</f>
        <v>12734</v>
      </c>
      <c r="H15" s="61">
        <f>'目标人群测算表1'!N17</f>
        <v>11101</v>
      </c>
      <c r="I15" s="71">
        <f t="shared" si="1"/>
        <v>214</v>
      </c>
      <c r="J15" s="71">
        <v>0</v>
      </c>
      <c r="K15" s="71">
        <v>214</v>
      </c>
      <c r="L15" s="71">
        <f t="shared" si="2"/>
        <v>620</v>
      </c>
      <c r="M15" s="71">
        <v>0</v>
      </c>
      <c r="N15" s="71">
        <v>620</v>
      </c>
      <c r="O15" s="61">
        <f>SUM(O34:O36)</f>
        <v>0</v>
      </c>
      <c r="P15" s="61">
        <f>SUM(P34:P36)</f>
        <v>0</v>
      </c>
      <c r="Q15" s="72">
        <v>0</v>
      </c>
      <c r="R15" s="72">
        <f t="shared" si="6"/>
        <v>0</v>
      </c>
      <c r="S15" s="72">
        <v>0</v>
      </c>
      <c r="T15" s="72">
        <v>0</v>
      </c>
      <c r="U15" s="72">
        <f t="shared" si="7"/>
        <v>0</v>
      </c>
      <c r="V15" s="72">
        <v>0</v>
      </c>
      <c r="W15" s="72">
        <v>0</v>
      </c>
      <c r="X15" s="72">
        <f t="shared" si="8"/>
        <v>0</v>
      </c>
      <c r="Y15" s="72">
        <v>0</v>
      </c>
      <c r="Z15" s="72">
        <v>0</v>
      </c>
      <c r="AA15" s="72">
        <f t="shared" si="9"/>
        <v>0</v>
      </c>
      <c r="AB15" s="84">
        <f t="shared" si="11"/>
        <v>3412</v>
      </c>
      <c r="AC15" s="84">
        <f t="shared" si="12"/>
        <v>0</v>
      </c>
      <c r="AD15" s="84">
        <f t="shared" si="13"/>
        <v>3412</v>
      </c>
      <c r="AE15" s="85">
        <f t="shared" si="10"/>
        <v>717</v>
      </c>
      <c r="AF15" s="85">
        <f t="shared" si="14"/>
        <v>0</v>
      </c>
      <c r="AG15" s="85">
        <f t="shared" si="15"/>
        <v>717</v>
      </c>
      <c r="AH15" s="85">
        <v>62</v>
      </c>
      <c r="AI15" s="92">
        <v>69</v>
      </c>
      <c r="AJ15" s="93">
        <f t="shared" si="16"/>
        <v>0</v>
      </c>
      <c r="AK15" s="93">
        <f t="shared" si="17"/>
        <v>563</v>
      </c>
      <c r="HU15" s="53"/>
      <c r="HV15" s="53"/>
      <c r="HW15" s="53"/>
      <c r="HX15" s="53"/>
      <c r="HY15" s="53"/>
      <c r="HZ15" s="53"/>
      <c r="IA15" s="53"/>
      <c r="IB15" s="53"/>
      <c r="IC15" s="53"/>
      <c r="ID15" s="53"/>
      <c r="IE15" s="53"/>
      <c r="IF15" s="53"/>
    </row>
    <row r="16" spans="1:240" s="51" customFormat="1" ht="21" customHeight="1">
      <c r="A16" s="62"/>
      <c r="B16" s="60" t="s">
        <v>235</v>
      </c>
      <c r="C16" s="63">
        <f aca="true" t="shared" si="18" ref="C16:H16">SUM(C19:C33)</f>
        <v>637651</v>
      </c>
      <c r="D16" s="63">
        <f t="shared" si="18"/>
        <v>589787</v>
      </c>
      <c r="E16" s="63">
        <f t="shared" si="18"/>
        <v>549937</v>
      </c>
      <c r="F16" s="63">
        <f t="shared" si="18"/>
        <v>508950</v>
      </c>
      <c r="G16" s="63">
        <f t="shared" si="18"/>
        <v>471333</v>
      </c>
      <c r="H16" s="63">
        <f t="shared" si="18"/>
        <v>439795</v>
      </c>
      <c r="I16" s="63">
        <v>214</v>
      </c>
      <c r="J16" s="71">
        <v>130</v>
      </c>
      <c r="K16" s="71">
        <v>84</v>
      </c>
      <c r="L16" s="63">
        <f t="shared" si="2"/>
        <v>620</v>
      </c>
      <c r="M16" s="71">
        <v>370</v>
      </c>
      <c r="N16" s="71">
        <v>250</v>
      </c>
      <c r="O16" s="63">
        <f>SUM(O19:O33)</f>
        <v>90</v>
      </c>
      <c r="P16" s="63">
        <f aca="true" t="shared" si="19" ref="P16:AK16">SUM(P18:P33)</f>
        <v>28621</v>
      </c>
      <c r="Q16" s="63">
        <f t="shared" si="19"/>
        <v>1500</v>
      </c>
      <c r="R16" s="63">
        <f t="shared" si="19"/>
        <v>27121</v>
      </c>
      <c r="S16" s="63">
        <f t="shared" si="19"/>
        <v>26608</v>
      </c>
      <c r="T16" s="63">
        <f t="shared" si="19"/>
        <v>1500</v>
      </c>
      <c r="U16" s="63">
        <f t="shared" si="19"/>
        <v>25108</v>
      </c>
      <c r="V16" s="63">
        <f t="shared" si="19"/>
        <v>24921</v>
      </c>
      <c r="W16" s="63">
        <f t="shared" si="19"/>
        <v>1500</v>
      </c>
      <c r="X16" s="63">
        <f t="shared" si="19"/>
        <v>23421</v>
      </c>
      <c r="Y16" s="63">
        <f t="shared" si="19"/>
        <v>80150</v>
      </c>
      <c r="Z16" s="63">
        <f t="shared" si="19"/>
        <v>4500</v>
      </c>
      <c r="AA16" s="63">
        <f t="shared" si="19"/>
        <v>75650</v>
      </c>
      <c r="AB16" s="82">
        <f t="shared" si="19"/>
        <v>126081</v>
      </c>
      <c r="AC16" s="82">
        <f t="shared" si="19"/>
        <v>75650</v>
      </c>
      <c r="AD16" s="82">
        <f t="shared" si="19"/>
        <v>50432</v>
      </c>
      <c r="AE16" s="82">
        <f t="shared" si="19"/>
        <v>26580</v>
      </c>
      <c r="AF16" s="82">
        <f t="shared" si="19"/>
        <v>15948</v>
      </c>
      <c r="AG16" s="82">
        <f t="shared" si="19"/>
        <v>10632</v>
      </c>
      <c r="AH16" s="91">
        <v>62</v>
      </c>
      <c r="AI16" s="79">
        <v>69</v>
      </c>
      <c r="AJ16" s="82">
        <f t="shared" si="19"/>
        <v>12490</v>
      </c>
      <c r="AK16" s="82">
        <f t="shared" si="19"/>
        <v>8328</v>
      </c>
      <c r="HU16" s="50"/>
      <c r="HV16" s="50"/>
      <c r="HW16" s="50"/>
      <c r="HX16" s="50"/>
      <c r="HY16" s="50"/>
      <c r="HZ16" s="50"/>
      <c r="IA16" s="50"/>
      <c r="IB16" s="50"/>
      <c r="IC16" s="50"/>
      <c r="ID16" s="50"/>
      <c r="IE16" s="50"/>
      <c r="IF16" s="50"/>
    </row>
    <row r="17" spans="1:228" s="50" customFormat="1" ht="16.5" customHeight="1">
      <c r="A17" s="62"/>
      <c r="B17" s="60" t="s">
        <v>182</v>
      </c>
      <c r="C17" s="66">
        <f>C18</f>
        <v>0</v>
      </c>
      <c r="D17" s="66">
        <f aca="true" t="shared" si="20" ref="D17:AK17">D18</f>
        <v>0</v>
      </c>
      <c r="E17" s="66">
        <f t="shared" si="20"/>
        <v>0</v>
      </c>
      <c r="F17" s="66">
        <f t="shared" si="20"/>
        <v>0</v>
      </c>
      <c r="G17" s="66">
        <f t="shared" si="20"/>
        <v>0</v>
      </c>
      <c r="H17" s="66">
        <f t="shared" si="20"/>
        <v>0</v>
      </c>
      <c r="I17" s="66">
        <f t="shared" si="20"/>
        <v>0</v>
      </c>
      <c r="J17" s="66">
        <f t="shared" si="20"/>
        <v>0</v>
      </c>
      <c r="K17" s="66">
        <f t="shared" si="20"/>
        <v>0</v>
      </c>
      <c r="L17" s="66">
        <f t="shared" si="20"/>
        <v>0</v>
      </c>
      <c r="M17" s="66">
        <f t="shared" si="20"/>
        <v>0</v>
      </c>
      <c r="N17" s="66">
        <f t="shared" si="20"/>
        <v>0</v>
      </c>
      <c r="O17" s="66">
        <f t="shared" si="20"/>
        <v>0</v>
      </c>
      <c r="P17" s="66">
        <f t="shared" si="20"/>
        <v>510</v>
      </c>
      <c r="Q17" s="66">
        <f t="shared" si="20"/>
        <v>510</v>
      </c>
      <c r="R17" s="66">
        <f t="shared" si="20"/>
        <v>0</v>
      </c>
      <c r="S17" s="66">
        <f t="shared" si="20"/>
        <v>510</v>
      </c>
      <c r="T17" s="66">
        <v>510</v>
      </c>
      <c r="U17" s="66">
        <f t="shared" si="20"/>
        <v>0</v>
      </c>
      <c r="V17" s="66">
        <f t="shared" si="20"/>
        <v>510</v>
      </c>
      <c r="W17" s="66">
        <v>510</v>
      </c>
      <c r="X17" s="66">
        <f t="shared" si="20"/>
        <v>0</v>
      </c>
      <c r="Y17" s="66">
        <f t="shared" si="20"/>
        <v>1530</v>
      </c>
      <c r="Z17" s="66">
        <f t="shared" si="20"/>
        <v>1530</v>
      </c>
      <c r="AA17" s="66">
        <f t="shared" si="20"/>
        <v>0</v>
      </c>
      <c r="AB17" s="86">
        <f t="shared" si="20"/>
        <v>0</v>
      </c>
      <c r="AC17" s="86">
        <f t="shared" si="20"/>
        <v>0</v>
      </c>
      <c r="AD17" s="86">
        <f t="shared" si="20"/>
        <v>0</v>
      </c>
      <c r="AE17" s="86">
        <f t="shared" si="20"/>
        <v>0</v>
      </c>
      <c r="AF17" s="86">
        <f t="shared" si="20"/>
        <v>0</v>
      </c>
      <c r="AG17" s="86">
        <f t="shared" si="20"/>
        <v>0</v>
      </c>
      <c r="AH17" s="86">
        <f t="shared" si="20"/>
        <v>0</v>
      </c>
      <c r="AI17" s="86">
        <f t="shared" si="20"/>
        <v>0</v>
      </c>
      <c r="AJ17" s="86">
        <f t="shared" si="20"/>
        <v>0</v>
      </c>
      <c r="AK17" s="86">
        <f t="shared" si="20"/>
        <v>0</v>
      </c>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row>
    <row r="18" spans="1:240" s="47" customFormat="1" ht="16.5" customHeight="1">
      <c r="A18" s="64">
        <v>174007</v>
      </c>
      <c r="B18" s="61" t="s">
        <v>8</v>
      </c>
      <c r="C18" s="61"/>
      <c r="D18" s="61"/>
      <c r="E18" s="61"/>
      <c r="F18" s="67"/>
      <c r="G18" s="67"/>
      <c r="H18" s="67"/>
      <c r="I18" s="71"/>
      <c r="J18" s="71"/>
      <c r="K18" s="71"/>
      <c r="L18" s="71"/>
      <c r="M18" s="71"/>
      <c r="N18" s="71"/>
      <c r="O18" s="71"/>
      <c r="P18" s="72">
        <f>Q18+R18</f>
        <v>510</v>
      </c>
      <c r="Q18" s="76">
        <v>510</v>
      </c>
      <c r="R18" s="72">
        <f>ROUND((C18*$J18+F18*$M18)/10000,0)</f>
        <v>0</v>
      </c>
      <c r="S18" s="72">
        <f>T18+U18</f>
        <v>510</v>
      </c>
      <c r="T18" s="76">
        <v>510</v>
      </c>
      <c r="U18" s="72">
        <f>ROUND((D18*$J18+G18*$M18)/10000,0)</f>
        <v>0</v>
      </c>
      <c r="V18" s="72">
        <f>W18+X18</f>
        <v>510</v>
      </c>
      <c r="W18" s="76">
        <v>510</v>
      </c>
      <c r="X18" s="72">
        <f>ROUND((E18*$J18+H18*$M18)/10000,0)</f>
        <v>0</v>
      </c>
      <c r="Y18" s="72">
        <f>Z18+AA18</f>
        <v>1530</v>
      </c>
      <c r="Z18" s="76">
        <f>W18+T18+Q18</f>
        <v>1530</v>
      </c>
      <c r="AA18" s="72">
        <f>R18+U18+X18</f>
        <v>0</v>
      </c>
      <c r="AB18" s="87">
        <f>AC18+AD18</f>
        <v>0</v>
      </c>
      <c r="AC18" s="84">
        <f>ROUND((((C18+D18+E18)*J18+(F18+G18+H18)*M18)*1)/10000,0)</f>
        <v>0</v>
      </c>
      <c r="AD18" s="87">
        <v>0</v>
      </c>
      <c r="AE18" s="85">
        <f>ROUND(((C18+D18+E18)*J18+(F18+G18+E18)*M18)*0.2/10000,0)</f>
        <v>0</v>
      </c>
      <c r="AF18" s="85">
        <f>AE18</f>
        <v>0</v>
      </c>
      <c r="AG18" s="85">
        <v>0</v>
      </c>
      <c r="AH18" s="85"/>
      <c r="AI18" s="92"/>
      <c r="AJ18" s="93"/>
      <c r="AK18" s="93"/>
      <c r="HU18" s="53"/>
      <c r="HV18" s="53"/>
      <c r="HW18" s="53"/>
      <c r="HX18" s="53"/>
      <c r="HY18" s="53"/>
      <c r="HZ18" s="53"/>
      <c r="IA18" s="53"/>
      <c r="IB18" s="53"/>
      <c r="IC18" s="53"/>
      <c r="ID18" s="53"/>
      <c r="IE18" s="53"/>
      <c r="IF18" s="53"/>
    </row>
    <row r="19" spans="1:240" s="47" customFormat="1" ht="16.5" customHeight="1">
      <c r="A19" s="64">
        <f>'目标人群测算表1'!A34</f>
        <v>604</v>
      </c>
      <c r="B19" s="61" t="s">
        <v>10</v>
      </c>
      <c r="C19" s="61">
        <f>'目标人群测算表1'!I19</f>
        <v>40907</v>
      </c>
      <c r="D19" s="61">
        <f>'目标人群测算表1'!J19</f>
        <v>36943</v>
      </c>
      <c r="E19" s="61">
        <f>'目标人群测算表1'!K19</f>
        <v>33549</v>
      </c>
      <c r="F19" s="61">
        <f>'目标人群测算表1'!L19</f>
        <v>30109</v>
      </c>
      <c r="G19" s="61">
        <f>'目标人群测算表1'!M19</f>
        <v>27393</v>
      </c>
      <c r="H19" s="61">
        <f>'目标人群测算表1'!N19</f>
        <v>25101</v>
      </c>
      <c r="I19" s="71">
        <f>J19+K19</f>
        <v>214</v>
      </c>
      <c r="J19" s="71">
        <v>130</v>
      </c>
      <c r="K19" s="71">
        <v>84</v>
      </c>
      <c r="L19" s="71">
        <f>M19+N19</f>
        <v>620</v>
      </c>
      <c r="M19" s="71">
        <v>370</v>
      </c>
      <c r="N19" s="71">
        <v>250</v>
      </c>
      <c r="O19" s="71">
        <v>7</v>
      </c>
      <c r="P19" s="72">
        <f>Q19+R19</f>
        <v>1721</v>
      </c>
      <c r="Q19" s="72">
        <f>12+O19*9</f>
        <v>75</v>
      </c>
      <c r="R19" s="72">
        <f>ROUND((C19*$J19+F19*$M19)/10000,0)</f>
        <v>1646</v>
      </c>
      <c r="S19" s="72">
        <f aca="true" t="shared" si="21" ref="S19:S33">T19+U19</f>
        <v>1569</v>
      </c>
      <c r="T19" s="72">
        <f>12+O19*9</f>
        <v>75</v>
      </c>
      <c r="U19" s="72">
        <f aca="true" t="shared" si="22" ref="U19:U33">ROUND((D19*$J19+G19*$M19)/10000,0)</f>
        <v>1494</v>
      </c>
      <c r="V19" s="72">
        <f>W19+X19</f>
        <v>1440</v>
      </c>
      <c r="W19" s="72">
        <f>12+O19*9</f>
        <v>75</v>
      </c>
      <c r="X19" s="72">
        <f>ROUND((E19*$J19+H19*$M19)/10000,0)</f>
        <v>1365</v>
      </c>
      <c r="Y19" s="72">
        <f>Z19+AA19</f>
        <v>4730</v>
      </c>
      <c r="Z19" s="76">
        <f>W19+T19+Q19</f>
        <v>225</v>
      </c>
      <c r="AA19" s="72">
        <f>R19+U19+X19</f>
        <v>4505</v>
      </c>
      <c r="AB19" s="84">
        <f>ROUND((((C19+D19+E19)*214+(F19+G19+H19)*620)*1)/10000,0)</f>
        <v>7505</v>
      </c>
      <c r="AC19" s="84">
        <f>AA19</f>
        <v>4505</v>
      </c>
      <c r="AD19" s="84">
        <f>ROUND((((C19+D19+E19)*K16+(F19+G19+H19)*N16)*1)/10000,0)</f>
        <v>3001</v>
      </c>
      <c r="AE19" s="85">
        <f>ROUND(((C19+D19+E19)*I19+(F19+G19+E19)*L19)*0.2/10000,0)</f>
        <v>1606</v>
      </c>
      <c r="AF19" s="85">
        <f>ROUND(AE19*0.6,0)</f>
        <v>964</v>
      </c>
      <c r="AG19" s="85">
        <f>ROUND(AE19*0.4,0)</f>
        <v>642</v>
      </c>
      <c r="AH19" s="85">
        <v>62</v>
      </c>
      <c r="AI19" s="92">
        <v>69</v>
      </c>
      <c r="AJ19" s="93">
        <f>ROUND((62*(C19+D19+E19)+69*(F19+G19+H19))/10000*0.6,0)</f>
        <v>756</v>
      </c>
      <c r="AK19" s="93">
        <f>ROUND((62*(C19+D19+E19)+69*(F19+G19+H19))/10000*0.4,0)</f>
        <v>504</v>
      </c>
      <c r="HU19" s="53"/>
      <c r="HV19" s="53"/>
      <c r="HW19" s="53"/>
      <c r="HX19" s="53"/>
      <c r="HY19" s="53"/>
      <c r="HZ19" s="53"/>
      <c r="IA19" s="53"/>
      <c r="IB19" s="53"/>
      <c r="IC19" s="53"/>
      <c r="ID19" s="53"/>
      <c r="IE19" s="53"/>
      <c r="IF19" s="53"/>
    </row>
    <row r="20" spans="1:240" s="47" customFormat="1" ht="16.5" customHeight="1">
      <c r="A20" s="64">
        <f>'目标人群测算表1'!A43</f>
        <v>606</v>
      </c>
      <c r="B20" s="61" t="s">
        <v>19</v>
      </c>
      <c r="C20" s="61">
        <f>'目标人群测算表1'!I20</f>
        <v>24564</v>
      </c>
      <c r="D20" s="61">
        <f>'目标人群测算表1'!J20</f>
        <v>22034</v>
      </c>
      <c r="E20" s="61">
        <f>'目标人群测算表1'!K20</f>
        <v>19892</v>
      </c>
      <c r="F20" s="61">
        <f>'目标人群测算表1'!L20</f>
        <v>19650</v>
      </c>
      <c r="G20" s="61">
        <f>'目标人群测算表1'!M20</f>
        <v>17626</v>
      </c>
      <c r="H20" s="61">
        <f>'目标人群测算表1'!N20</f>
        <v>15914</v>
      </c>
      <c r="I20" s="71">
        <f aca="true" t="shared" si="23" ref="I20:I33">J20+K20</f>
        <v>214</v>
      </c>
      <c r="J20" s="71">
        <v>130</v>
      </c>
      <c r="K20" s="71">
        <v>84</v>
      </c>
      <c r="L20" s="71">
        <f aca="true" t="shared" si="24" ref="L20:L33">M20+N20</f>
        <v>620</v>
      </c>
      <c r="M20" s="71">
        <v>370</v>
      </c>
      <c r="N20" s="71">
        <v>250</v>
      </c>
      <c r="O20" s="71">
        <v>10</v>
      </c>
      <c r="P20" s="72">
        <f aca="true" t="shared" si="25" ref="P20:P33">Q20+R20</f>
        <v>1148</v>
      </c>
      <c r="Q20" s="72">
        <f aca="true" t="shared" si="26" ref="Q20:Q33">12+O20*9</f>
        <v>102</v>
      </c>
      <c r="R20" s="72">
        <f>ROUND((C20*$J20+F20*$M20)/10000,0)</f>
        <v>1046</v>
      </c>
      <c r="S20" s="72">
        <f t="shared" si="21"/>
        <v>1041</v>
      </c>
      <c r="T20" s="72">
        <f aca="true" t="shared" si="27" ref="T20:T33">12+O20*9</f>
        <v>102</v>
      </c>
      <c r="U20" s="72">
        <f t="shared" si="22"/>
        <v>939</v>
      </c>
      <c r="V20" s="72">
        <f aca="true" t="shared" si="28" ref="V20:V33">W20+X20</f>
        <v>949</v>
      </c>
      <c r="W20" s="72">
        <f aca="true" t="shared" si="29" ref="W20:W33">12+O20*9</f>
        <v>102</v>
      </c>
      <c r="X20" s="72">
        <f aca="true" t="shared" si="30" ref="X20:X33">ROUND((E20*$J20+H20*$M20)/10000,0)</f>
        <v>847</v>
      </c>
      <c r="Y20" s="72">
        <f aca="true" t="shared" si="31" ref="Y20:Y33">Z20+AA20</f>
        <v>3138</v>
      </c>
      <c r="Z20" s="76">
        <f aca="true" t="shared" si="32" ref="Z20:Z33">W20+T20+Q20</f>
        <v>306</v>
      </c>
      <c r="AA20" s="72">
        <f>R20+U20+X20</f>
        <v>2832</v>
      </c>
      <c r="AB20" s="84">
        <f aca="true" t="shared" si="33" ref="AB20:AB33">ROUND((((C20+D20+E20)*214+(F20+G20+H20)*620)*1)/10000,0)</f>
        <v>4721</v>
      </c>
      <c r="AC20" s="84">
        <f aca="true" t="shared" si="34" ref="AC20:AC33">AA20</f>
        <v>2832</v>
      </c>
      <c r="AD20" s="84">
        <f aca="true" t="shared" si="35" ref="AD20:AD33">ROUND((((C20+D20+E20)*K19+(F20+G20+H20)*N19)*1)/10000,0)</f>
        <v>1888</v>
      </c>
      <c r="AE20" s="85">
        <f aca="true" t="shared" si="36" ref="AE20:AE33">ROUND(((C20+D20+E20)*I20+(F20+G20+E20)*L20)*0.2/10000,0)</f>
        <v>993</v>
      </c>
      <c r="AF20" s="85">
        <f aca="true" t="shared" si="37" ref="AF20:AF33">ROUND(AE20*0.6,0)</f>
        <v>596</v>
      </c>
      <c r="AG20" s="85">
        <f aca="true" t="shared" si="38" ref="AG20:AG33">ROUND(AE20*0.4,0)</f>
        <v>397</v>
      </c>
      <c r="AH20" s="85">
        <v>62</v>
      </c>
      <c r="AI20" s="92">
        <v>69</v>
      </c>
      <c r="AJ20" s="93">
        <f aca="true" t="shared" si="39" ref="AJ20:AJ33">ROUND((62*(C20+D20+E20)+69*(F20+G20+H20))/10000*0.6,0)</f>
        <v>468</v>
      </c>
      <c r="AK20" s="93">
        <f aca="true" t="shared" si="40" ref="AK20:AK33">ROUND((62*(C20+D20+E20)+69*(F20+G20+H20))/10000*0.4,0)</f>
        <v>312</v>
      </c>
      <c r="HU20" s="53"/>
      <c r="HV20" s="53"/>
      <c r="HW20" s="53"/>
      <c r="HX20" s="53"/>
      <c r="HY20" s="53"/>
      <c r="HZ20" s="53"/>
      <c r="IA20" s="53"/>
      <c r="IB20" s="53"/>
      <c r="IC20" s="53"/>
      <c r="ID20" s="53"/>
      <c r="IE20" s="53"/>
      <c r="IF20" s="53"/>
    </row>
    <row r="21" spans="1:240" s="47" customFormat="1" ht="16.5" customHeight="1">
      <c r="A21" s="64">
        <f>'目标人群测算表1'!A55</f>
        <v>607</v>
      </c>
      <c r="B21" s="61" t="s">
        <v>31</v>
      </c>
      <c r="C21" s="61">
        <f>'目标人群测算表1'!I21</f>
        <v>22481</v>
      </c>
      <c r="D21" s="61">
        <f>'目标人群测算表1'!J21</f>
        <v>19710</v>
      </c>
      <c r="E21" s="61">
        <f>'目标人群测算表1'!K21</f>
        <v>17707</v>
      </c>
      <c r="F21" s="61">
        <f>'目标人群测算表1'!L21</f>
        <v>17984</v>
      </c>
      <c r="G21" s="61">
        <f>'目标人群测算表1'!M21</f>
        <v>15769</v>
      </c>
      <c r="H21" s="61">
        <f>'目标人群测算表1'!N21</f>
        <v>14166</v>
      </c>
      <c r="I21" s="71">
        <f t="shared" si="23"/>
        <v>214</v>
      </c>
      <c r="J21" s="71">
        <v>130</v>
      </c>
      <c r="K21" s="71">
        <v>84</v>
      </c>
      <c r="L21" s="71">
        <f t="shared" si="24"/>
        <v>620</v>
      </c>
      <c r="M21" s="71">
        <v>370</v>
      </c>
      <c r="N21" s="71">
        <v>250</v>
      </c>
      <c r="O21" s="71">
        <v>6</v>
      </c>
      <c r="P21" s="72">
        <f t="shared" si="25"/>
        <v>1024</v>
      </c>
      <c r="Q21" s="72">
        <f t="shared" si="26"/>
        <v>66</v>
      </c>
      <c r="R21" s="72">
        <f aca="true" t="shared" si="41" ref="R21:R33">ROUND((C21*$J21+F21*$M21)/10000,0)</f>
        <v>958</v>
      </c>
      <c r="S21" s="72">
        <f t="shared" si="21"/>
        <v>906</v>
      </c>
      <c r="T21" s="72">
        <f t="shared" si="27"/>
        <v>66</v>
      </c>
      <c r="U21" s="72">
        <f t="shared" si="22"/>
        <v>840</v>
      </c>
      <c r="V21" s="72">
        <f t="shared" si="28"/>
        <v>820</v>
      </c>
      <c r="W21" s="72">
        <f t="shared" si="29"/>
        <v>66</v>
      </c>
      <c r="X21" s="72">
        <f t="shared" si="30"/>
        <v>754</v>
      </c>
      <c r="Y21" s="72">
        <f t="shared" si="31"/>
        <v>2750</v>
      </c>
      <c r="Z21" s="76">
        <f t="shared" si="32"/>
        <v>198</v>
      </c>
      <c r="AA21" s="72">
        <f aca="true" t="shared" si="42" ref="AA21:AA33">R21+U21+X21</f>
        <v>2552</v>
      </c>
      <c r="AB21" s="84">
        <f t="shared" si="33"/>
        <v>4253</v>
      </c>
      <c r="AC21" s="84">
        <f t="shared" si="34"/>
        <v>2552</v>
      </c>
      <c r="AD21" s="84">
        <f t="shared" si="35"/>
        <v>1701</v>
      </c>
      <c r="AE21" s="85">
        <f t="shared" si="36"/>
        <v>894</v>
      </c>
      <c r="AF21" s="85">
        <f t="shared" si="37"/>
        <v>536</v>
      </c>
      <c r="AG21" s="85">
        <f t="shared" si="38"/>
        <v>358</v>
      </c>
      <c r="AH21" s="85">
        <v>62</v>
      </c>
      <c r="AI21" s="92">
        <v>69</v>
      </c>
      <c r="AJ21" s="93">
        <f t="shared" si="39"/>
        <v>421</v>
      </c>
      <c r="AK21" s="93">
        <f t="shared" si="40"/>
        <v>281</v>
      </c>
      <c r="HU21" s="53"/>
      <c r="HV21" s="53"/>
      <c r="HW21" s="53"/>
      <c r="HX21" s="53"/>
      <c r="HY21" s="53"/>
      <c r="HZ21" s="53"/>
      <c r="IA21" s="53"/>
      <c r="IB21" s="53"/>
      <c r="IC21" s="53"/>
      <c r="ID21" s="53"/>
      <c r="IE21" s="53"/>
      <c r="IF21" s="53"/>
    </row>
    <row r="22" spans="1:240" s="47" customFormat="1" ht="16.5" customHeight="1">
      <c r="A22" s="64">
        <f>'目标人群测算表1'!A63</f>
        <v>608</v>
      </c>
      <c r="B22" s="61" t="s">
        <v>39</v>
      </c>
      <c r="C22" s="61">
        <f>'目标人群测算表1'!I22</f>
        <v>36866</v>
      </c>
      <c r="D22" s="61">
        <f>'目标人群测算表1'!J22</f>
        <v>31711</v>
      </c>
      <c r="E22" s="61">
        <f>'目标人群测算表1'!K22</f>
        <v>27353</v>
      </c>
      <c r="F22" s="61">
        <f>'目标人群测算表1'!L22</f>
        <v>29492</v>
      </c>
      <c r="G22" s="61">
        <f>'目标人群测算表1'!M22</f>
        <v>25367</v>
      </c>
      <c r="H22" s="61">
        <f>'目标人群测算表1'!N22</f>
        <v>21882</v>
      </c>
      <c r="I22" s="71">
        <f t="shared" si="23"/>
        <v>214</v>
      </c>
      <c r="J22" s="71">
        <v>130</v>
      </c>
      <c r="K22" s="71">
        <v>84</v>
      </c>
      <c r="L22" s="71">
        <f t="shared" si="24"/>
        <v>620</v>
      </c>
      <c r="M22" s="71">
        <v>370</v>
      </c>
      <c r="N22" s="71">
        <v>250</v>
      </c>
      <c r="O22" s="71">
        <v>8</v>
      </c>
      <c r="P22" s="72">
        <f t="shared" si="25"/>
        <v>1654</v>
      </c>
      <c r="Q22" s="72">
        <f t="shared" si="26"/>
        <v>84</v>
      </c>
      <c r="R22" s="72">
        <f t="shared" si="41"/>
        <v>1570</v>
      </c>
      <c r="S22" s="72">
        <f t="shared" si="21"/>
        <v>1435</v>
      </c>
      <c r="T22" s="72">
        <f t="shared" si="27"/>
        <v>84</v>
      </c>
      <c r="U22" s="72">
        <f t="shared" si="22"/>
        <v>1351</v>
      </c>
      <c r="V22" s="72">
        <f t="shared" si="28"/>
        <v>1249</v>
      </c>
      <c r="W22" s="72">
        <f t="shared" si="29"/>
        <v>84</v>
      </c>
      <c r="X22" s="72">
        <f t="shared" si="30"/>
        <v>1165</v>
      </c>
      <c r="Y22" s="72">
        <f t="shared" si="31"/>
        <v>4338</v>
      </c>
      <c r="Z22" s="76">
        <f t="shared" si="32"/>
        <v>252</v>
      </c>
      <c r="AA22" s="72">
        <f t="shared" si="42"/>
        <v>4086</v>
      </c>
      <c r="AB22" s="84">
        <f t="shared" si="33"/>
        <v>6811</v>
      </c>
      <c r="AC22" s="84">
        <f t="shared" si="34"/>
        <v>4086</v>
      </c>
      <c r="AD22" s="84">
        <f t="shared" si="35"/>
        <v>2724</v>
      </c>
      <c r="AE22" s="85">
        <f t="shared" si="36"/>
        <v>1430</v>
      </c>
      <c r="AF22" s="85">
        <f t="shared" si="37"/>
        <v>858</v>
      </c>
      <c r="AG22" s="85">
        <f t="shared" si="38"/>
        <v>572</v>
      </c>
      <c r="AH22" s="85">
        <v>62</v>
      </c>
      <c r="AI22" s="92">
        <v>69</v>
      </c>
      <c r="AJ22" s="93">
        <f t="shared" si="39"/>
        <v>675</v>
      </c>
      <c r="AK22" s="93">
        <f t="shared" si="40"/>
        <v>450</v>
      </c>
      <c r="HU22" s="53"/>
      <c r="HV22" s="53"/>
      <c r="HW22" s="53"/>
      <c r="HX22" s="53"/>
      <c r="HY22" s="53"/>
      <c r="HZ22" s="53"/>
      <c r="IA22" s="53"/>
      <c r="IB22" s="53"/>
      <c r="IC22" s="53"/>
      <c r="ID22" s="53"/>
      <c r="IE22" s="53"/>
      <c r="IF22" s="53"/>
    </row>
    <row r="23" spans="1:240" s="47" customFormat="1" ht="16.5" customHeight="1">
      <c r="A23" s="64">
        <f>'目标人群测算表1'!A73</f>
        <v>609</v>
      </c>
      <c r="B23" s="61" t="s">
        <v>49</v>
      </c>
      <c r="C23" s="61">
        <f>'目标人群测算表1'!I23</f>
        <v>49674</v>
      </c>
      <c r="D23" s="61">
        <f>'目标人群测算表1'!J23</f>
        <v>48202</v>
      </c>
      <c r="E23" s="61">
        <f>'目标人群测算表1'!K23</f>
        <v>48162</v>
      </c>
      <c r="F23" s="61">
        <f>'目标人群测算表1'!L23</f>
        <v>39738</v>
      </c>
      <c r="G23" s="61">
        <f>'目标人群测算表1'!M23</f>
        <v>38561</v>
      </c>
      <c r="H23" s="61">
        <f>'目标人群测算表1'!N23</f>
        <v>38530</v>
      </c>
      <c r="I23" s="71">
        <f t="shared" si="23"/>
        <v>214</v>
      </c>
      <c r="J23" s="71">
        <v>130</v>
      </c>
      <c r="K23" s="71">
        <v>84</v>
      </c>
      <c r="L23" s="71">
        <f t="shared" si="24"/>
        <v>620</v>
      </c>
      <c r="M23" s="71">
        <v>370</v>
      </c>
      <c r="N23" s="71">
        <v>250</v>
      </c>
      <c r="O23" s="71">
        <v>5</v>
      </c>
      <c r="P23" s="72">
        <f t="shared" si="25"/>
        <v>2173</v>
      </c>
      <c r="Q23" s="72">
        <f t="shared" si="26"/>
        <v>57</v>
      </c>
      <c r="R23" s="72">
        <f t="shared" si="41"/>
        <v>2116</v>
      </c>
      <c r="S23" s="72">
        <f t="shared" si="21"/>
        <v>2110</v>
      </c>
      <c r="T23" s="72">
        <f t="shared" si="27"/>
        <v>57</v>
      </c>
      <c r="U23" s="72">
        <f t="shared" si="22"/>
        <v>2053</v>
      </c>
      <c r="V23" s="72">
        <f t="shared" si="28"/>
        <v>2109</v>
      </c>
      <c r="W23" s="72">
        <f t="shared" si="29"/>
        <v>57</v>
      </c>
      <c r="X23" s="72">
        <f t="shared" si="30"/>
        <v>2052</v>
      </c>
      <c r="Y23" s="72">
        <f t="shared" si="31"/>
        <v>6392</v>
      </c>
      <c r="Z23" s="76">
        <f t="shared" si="32"/>
        <v>171</v>
      </c>
      <c r="AA23" s="72">
        <f t="shared" si="42"/>
        <v>6221</v>
      </c>
      <c r="AB23" s="84">
        <f t="shared" si="33"/>
        <v>10369</v>
      </c>
      <c r="AC23" s="84">
        <f t="shared" si="34"/>
        <v>6221</v>
      </c>
      <c r="AD23" s="84">
        <f t="shared" si="35"/>
        <v>4147</v>
      </c>
      <c r="AE23" s="85">
        <f t="shared" si="36"/>
        <v>2193</v>
      </c>
      <c r="AF23" s="85">
        <f t="shared" si="37"/>
        <v>1316</v>
      </c>
      <c r="AG23" s="85">
        <f t="shared" si="38"/>
        <v>877</v>
      </c>
      <c r="AH23" s="85">
        <v>62</v>
      </c>
      <c r="AI23" s="92">
        <v>69</v>
      </c>
      <c r="AJ23" s="93">
        <f t="shared" si="39"/>
        <v>1027</v>
      </c>
      <c r="AK23" s="93">
        <f t="shared" si="40"/>
        <v>685</v>
      </c>
      <c r="HU23" s="53"/>
      <c r="HV23" s="53"/>
      <c r="HW23" s="53"/>
      <c r="HX23" s="53"/>
      <c r="HY23" s="53"/>
      <c r="HZ23" s="53"/>
      <c r="IA23" s="53"/>
      <c r="IB23" s="53"/>
      <c r="IC23" s="53"/>
      <c r="ID23" s="53"/>
      <c r="IE23" s="53"/>
      <c r="IF23" s="53"/>
    </row>
    <row r="24" spans="1:240" s="47" customFormat="1" ht="16.5" customHeight="1">
      <c r="A24" s="64">
        <f>'目标人群测算表1'!A80</f>
        <v>610</v>
      </c>
      <c r="B24" s="61" t="s">
        <v>56</v>
      </c>
      <c r="C24" s="61">
        <f>'目标人群测算表1'!I24</f>
        <v>35905</v>
      </c>
      <c r="D24" s="61">
        <f>'目标人群测算表1'!J24</f>
        <v>34111</v>
      </c>
      <c r="E24" s="61">
        <f>'目标人群测算表1'!K24</f>
        <v>32532</v>
      </c>
      <c r="F24" s="61">
        <f>'目标人群测算表1'!L24</f>
        <v>28724</v>
      </c>
      <c r="G24" s="61">
        <f>'目标人群测算表1'!M24</f>
        <v>27288</v>
      </c>
      <c r="H24" s="61">
        <f>'目标人群测算表1'!N24</f>
        <v>26025</v>
      </c>
      <c r="I24" s="71">
        <v>214</v>
      </c>
      <c r="J24" s="71">
        <v>130</v>
      </c>
      <c r="K24" s="71">
        <v>84</v>
      </c>
      <c r="L24" s="71">
        <f t="shared" si="24"/>
        <v>620</v>
      </c>
      <c r="M24" s="71">
        <v>370</v>
      </c>
      <c r="N24" s="71">
        <v>250</v>
      </c>
      <c r="O24" s="71">
        <v>4</v>
      </c>
      <c r="P24" s="72">
        <f t="shared" si="25"/>
        <v>1578</v>
      </c>
      <c r="Q24" s="72">
        <f t="shared" si="26"/>
        <v>48</v>
      </c>
      <c r="R24" s="72">
        <f t="shared" si="41"/>
        <v>1530</v>
      </c>
      <c r="S24" s="72">
        <f t="shared" si="21"/>
        <v>1501</v>
      </c>
      <c r="T24" s="72">
        <f t="shared" si="27"/>
        <v>48</v>
      </c>
      <c r="U24" s="72">
        <f t="shared" si="22"/>
        <v>1453</v>
      </c>
      <c r="V24" s="72">
        <f t="shared" si="28"/>
        <v>1434</v>
      </c>
      <c r="W24" s="72">
        <f t="shared" si="29"/>
        <v>48</v>
      </c>
      <c r="X24" s="72">
        <f t="shared" si="30"/>
        <v>1386</v>
      </c>
      <c r="Y24" s="72">
        <f t="shared" si="31"/>
        <v>4513</v>
      </c>
      <c r="Z24" s="76">
        <f t="shared" si="32"/>
        <v>144</v>
      </c>
      <c r="AA24" s="72">
        <f t="shared" si="42"/>
        <v>4369</v>
      </c>
      <c r="AB24" s="84">
        <f t="shared" si="33"/>
        <v>7281</v>
      </c>
      <c r="AC24" s="84">
        <f t="shared" si="34"/>
        <v>4369</v>
      </c>
      <c r="AD24" s="84">
        <f t="shared" si="35"/>
        <v>2912</v>
      </c>
      <c r="AE24" s="85">
        <f t="shared" si="36"/>
        <v>1537</v>
      </c>
      <c r="AF24" s="85">
        <f t="shared" si="37"/>
        <v>922</v>
      </c>
      <c r="AG24" s="85">
        <f t="shared" si="38"/>
        <v>615</v>
      </c>
      <c r="AH24" s="85">
        <v>62</v>
      </c>
      <c r="AI24" s="92">
        <v>69</v>
      </c>
      <c r="AJ24" s="93">
        <f t="shared" si="39"/>
        <v>721</v>
      </c>
      <c r="AK24" s="93">
        <f t="shared" si="40"/>
        <v>481</v>
      </c>
      <c r="HU24" s="53"/>
      <c r="HV24" s="53"/>
      <c r="HW24" s="53"/>
      <c r="HX24" s="53"/>
      <c r="HY24" s="53"/>
      <c r="HZ24" s="53"/>
      <c r="IA24" s="53"/>
      <c r="IB24" s="53"/>
      <c r="IC24" s="53"/>
      <c r="ID24" s="53"/>
      <c r="IE24" s="53"/>
      <c r="IF24" s="53"/>
    </row>
    <row r="25" spans="1:240" s="47" customFormat="1" ht="16.5" customHeight="1">
      <c r="A25" s="64">
        <f>'目标人群测算表1'!A86</f>
        <v>613</v>
      </c>
      <c r="B25" s="61" t="s">
        <v>62</v>
      </c>
      <c r="C25" s="61">
        <f>'目标人群测算表1'!I25</f>
        <v>12715</v>
      </c>
      <c r="D25" s="61">
        <f>'目标人群测算表1'!J25</f>
        <v>10867</v>
      </c>
      <c r="E25" s="61">
        <f>'目标人群测算表1'!K25</f>
        <v>9295</v>
      </c>
      <c r="F25" s="61">
        <f>'目标人群测算表1'!L25</f>
        <v>10171</v>
      </c>
      <c r="G25" s="61">
        <f>'目标人群测算表1'!M25</f>
        <v>8693</v>
      </c>
      <c r="H25" s="61">
        <f>'目标人群测算表1'!N25</f>
        <v>7436</v>
      </c>
      <c r="I25" s="71">
        <f t="shared" si="23"/>
        <v>214</v>
      </c>
      <c r="J25" s="71">
        <v>130</v>
      </c>
      <c r="K25" s="71">
        <v>84</v>
      </c>
      <c r="L25" s="71">
        <f t="shared" si="24"/>
        <v>620</v>
      </c>
      <c r="M25" s="71">
        <v>370</v>
      </c>
      <c r="N25" s="71">
        <v>250</v>
      </c>
      <c r="O25" s="71">
        <v>3</v>
      </c>
      <c r="P25" s="72">
        <f t="shared" si="25"/>
        <v>581</v>
      </c>
      <c r="Q25" s="72">
        <f t="shared" si="26"/>
        <v>39</v>
      </c>
      <c r="R25" s="72">
        <f t="shared" si="41"/>
        <v>542</v>
      </c>
      <c r="S25" s="72">
        <f t="shared" si="21"/>
        <v>502</v>
      </c>
      <c r="T25" s="72">
        <f t="shared" si="27"/>
        <v>39</v>
      </c>
      <c r="U25" s="72">
        <f t="shared" si="22"/>
        <v>463</v>
      </c>
      <c r="V25" s="72">
        <f t="shared" si="28"/>
        <v>435</v>
      </c>
      <c r="W25" s="72">
        <f t="shared" si="29"/>
        <v>39</v>
      </c>
      <c r="X25" s="72">
        <f t="shared" si="30"/>
        <v>396</v>
      </c>
      <c r="Y25" s="72">
        <f t="shared" si="31"/>
        <v>1518</v>
      </c>
      <c r="Z25" s="76">
        <f t="shared" si="32"/>
        <v>117</v>
      </c>
      <c r="AA25" s="72">
        <f t="shared" si="42"/>
        <v>1401</v>
      </c>
      <c r="AB25" s="84">
        <f t="shared" si="33"/>
        <v>2334</v>
      </c>
      <c r="AC25" s="84">
        <f t="shared" si="34"/>
        <v>1401</v>
      </c>
      <c r="AD25" s="84">
        <f t="shared" si="35"/>
        <v>934</v>
      </c>
      <c r="AE25" s="85">
        <f t="shared" si="36"/>
        <v>490</v>
      </c>
      <c r="AF25" s="85">
        <f t="shared" si="37"/>
        <v>294</v>
      </c>
      <c r="AG25" s="85">
        <f t="shared" si="38"/>
        <v>196</v>
      </c>
      <c r="AH25" s="85">
        <v>62</v>
      </c>
      <c r="AI25" s="92">
        <v>69</v>
      </c>
      <c r="AJ25" s="93">
        <f t="shared" si="39"/>
        <v>231</v>
      </c>
      <c r="AK25" s="93">
        <f t="shared" si="40"/>
        <v>154</v>
      </c>
      <c r="HU25" s="53"/>
      <c r="HV25" s="53"/>
      <c r="HW25" s="53"/>
      <c r="HX25" s="53"/>
      <c r="HY25" s="53"/>
      <c r="HZ25" s="53"/>
      <c r="IA25" s="53"/>
      <c r="IB25" s="53"/>
      <c r="IC25" s="53"/>
      <c r="ID25" s="53"/>
      <c r="IE25" s="53"/>
      <c r="IF25" s="53"/>
    </row>
    <row r="26" spans="1:240" s="47" customFormat="1" ht="16.5" customHeight="1">
      <c r="A26" s="64">
        <f>'目标人群测算表1'!A91</f>
        <v>614</v>
      </c>
      <c r="B26" s="61" t="s">
        <v>67</v>
      </c>
      <c r="C26" s="61">
        <f>'目标人群测算表1'!I26</f>
        <v>25551</v>
      </c>
      <c r="D26" s="61">
        <f>'目标人群测算表1'!J26</f>
        <v>23609</v>
      </c>
      <c r="E26" s="61">
        <f>'目标人群测算表1'!K26</f>
        <v>21947</v>
      </c>
      <c r="F26" s="61">
        <f>'目标人群测算表1'!L26</f>
        <v>20441</v>
      </c>
      <c r="G26" s="61">
        <f>'目标人群测算表1'!M26</f>
        <v>18887</v>
      </c>
      <c r="H26" s="61">
        <f>'目标人群测算表1'!N26</f>
        <v>17557</v>
      </c>
      <c r="I26" s="71">
        <f t="shared" si="23"/>
        <v>214</v>
      </c>
      <c r="J26" s="71">
        <v>130</v>
      </c>
      <c r="K26" s="71">
        <v>84</v>
      </c>
      <c r="L26" s="71">
        <f t="shared" si="24"/>
        <v>620</v>
      </c>
      <c r="M26" s="71">
        <v>370</v>
      </c>
      <c r="N26" s="71">
        <v>250</v>
      </c>
      <c r="O26" s="71">
        <v>4</v>
      </c>
      <c r="P26" s="72">
        <f t="shared" si="25"/>
        <v>1136</v>
      </c>
      <c r="Q26" s="72">
        <f t="shared" si="26"/>
        <v>48</v>
      </c>
      <c r="R26" s="72">
        <f t="shared" si="41"/>
        <v>1088</v>
      </c>
      <c r="S26" s="72">
        <f t="shared" si="21"/>
        <v>1054</v>
      </c>
      <c r="T26" s="72">
        <f t="shared" si="27"/>
        <v>48</v>
      </c>
      <c r="U26" s="72">
        <f t="shared" si="22"/>
        <v>1006</v>
      </c>
      <c r="V26" s="72">
        <f t="shared" si="28"/>
        <v>983</v>
      </c>
      <c r="W26" s="72">
        <f t="shared" si="29"/>
        <v>48</v>
      </c>
      <c r="X26" s="72">
        <f t="shared" si="30"/>
        <v>935</v>
      </c>
      <c r="Y26" s="72">
        <f t="shared" si="31"/>
        <v>3173</v>
      </c>
      <c r="Z26" s="76">
        <f t="shared" si="32"/>
        <v>144</v>
      </c>
      <c r="AA26" s="72">
        <f t="shared" si="42"/>
        <v>3029</v>
      </c>
      <c r="AB26" s="84">
        <f t="shared" si="33"/>
        <v>5049</v>
      </c>
      <c r="AC26" s="84">
        <f t="shared" si="34"/>
        <v>3029</v>
      </c>
      <c r="AD26" s="84">
        <f t="shared" si="35"/>
        <v>2019</v>
      </c>
      <c r="AE26" s="85">
        <f t="shared" si="36"/>
        <v>1064</v>
      </c>
      <c r="AF26" s="85">
        <f t="shared" si="37"/>
        <v>638</v>
      </c>
      <c r="AG26" s="85">
        <f t="shared" si="38"/>
        <v>426</v>
      </c>
      <c r="AH26" s="85">
        <v>62</v>
      </c>
      <c r="AI26" s="92">
        <v>69</v>
      </c>
      <c r="AJ26" s="93">
        <f t="shared" si="39"/>
        <v>500</v>
      </c>
      <c r="AK26" s="93">
        <f t="shared" si="40"/>
        <v>333</v>
      </c>
      <c r="HU26" s="53"/>
      <c r="HV26" s="53"/>
      <c r="HW26" s="53"/>
      <c r="HX26" s="53"/>
      <c r="HY26" s="53"/>
      <c r="HZ26" s="53"/>
      <c r="IA26" s="53"/>
      <c r="IB26" s="53"/>
      <c r="IC26" s="53"/>
      <c r="ID26" s="53"/>
      <c r="IE26" s="53"/>
      <c r="IF26" s="53"/>
    </row>
    <row r="27" spans="1:240" s="47" customFormat="1" ht="16.5" customHeight="1">
      <c r="A27" s="64">
        <f>'目标人群测算表1'!A97</f>
        <v>615</v>
      </c>
      <c r="B27" s="61" t="s">
        <v>73</v>
      </c>
      <c r="C27" s="61">
        <f>'目标人群测算表1'!I27</f>
        <v>99701</v>
      </c>
      <c r="D27" s="61">
        <f>'目标人群测算表1'!J27</f>
        <v>92513</v>
      </c>
      <c r="E27" s="61">
        <f>'目标人群测算表1'!K27</f>
        <v>85945</v>
      </c>
      <c r="F27" s="61">
        <f>'目标人群测算表1'!L27</f>
        <v>79761</v>
      </c>
      <c r="G27" s="61">
        <f>'目标人群测算表1'!M27</f>
        <v>74010</v>
      </c>
      <c r="H27" s="61">
        <f>'目标人群测算表1'!N27</f>
        <v>68754</v>
      </c>
      <c r="I27" s="71">
        <f t="shared" si="23"/>
        <v>214</v>
      </c>
      <c r="J27" s="71">
        <v>130</v>
      </c>
      <c r="K27" s="71">
        <v>84</v>
      </c>
      <c r="L27" s="71">
        <f t="shared" si="24"/>
        <v>620</v>
      </c>
      <c r="M27" s="71">
        <v>370</v>
      </c>
      <c r="N27" s="71">
        <v>250</v>
      </c>
      <c r="O27" s="71">
        <v>9</v>
      </c>
      <c r="P27" s="72">
        <f t="shared" si="25"/>
        <v>4340</v>
      </c>
      <c r="Q27" s="72">
        <f t="shared" si="26"/>
        <v>93</v>
      </c>
      <c r="R27" s="72">
        <f t="shared" si="41"/>
        <v>4247</v>
      </c>
      <c r="S27" s="72">
        <f t="shared" si="21"/>
        <v>4034</v>
      </c>
      <c r="T27" s="72">
        <f t="shared" si="27"/>
        <v>93</v>
      </c>
      <c r="U27" s="72">
        <f t="shared" si="22"/>
        <v>3941</v>
      </c>
      <c r="V27" s="72">
        <f t="shared" si="28"/>
        <v>3754</v>
      </c>
      <c r="W27" s="72">
        <f t="shared" si="29"/>
        <v>93</v>
      </c>
      <c r="X27" s="72">
        <f t="shared" si="30"/>
        <v>3661</v>
      </c>
      <c r="Y27" s="72">
        <f t="shared" si="31"/>
        <v>12128</v>
      </c>
      <c r="Z27" s="76">
        <f t="shared" si="32"/>
        <v>279</v>
      </c>
      <c r="AA27" s="72">
        <f t="shared" si="42"/>
        <v>11849</v>
      </c>
      <c r="AB27" s="84">
        <f t="shared" si="33"/>
        <v>19749</v>
      </c>
      <c r="AC27" s="84">
        <f t="shared" si="34"/>
        <v>11849</v>
      </c>
      <c r="AD27" s="84">
        <f t="shared" si="35"/>
        <v>7900</v>
      </c>
      <c r="AE27" s="85">
        <f t="shared" si="36"/>
        <v>4163</v>
      </c>
      <c r="AF27" s="85">
        <f t="shared" si="37"/>
        <v>2498</v>
      </c>
      <c r="AG27" s="85">
        <f t="shared" si="38"/>
        <v>1665</v>
      </c>
      <c r="AH27" s="85">
        <v>62</v>
      </c>
      <c r="AI27" s="92">
        <v>69</v>
      </c>
      <c r="AJ27" s="93">
        <f t="shared" si="39"/>
        <v>1956</v>
      </c>
      <c r="AK27" s="93">
        <f t="shared" si="40"/>
        <v>1304</v>
      </c>
      <c r="HU27" s="53"/>
      <c r="HV27" s="53"/>
      <c r="HW27" s="53"/>
      <c r="HX27" s="53"/>
      <c r="HY27" s="53"/>
      <c r="HZ27" s="53"/>
      <c r="IA27" s="53"/>
      <c r="IB27" s="53"/>
      <c r="IC27" s="53"/>
      <c r="ID27" s="53"/>
      <c r="IE27" s="53"/>
      <c r="IF27" s="53"/>
    </row>
    <row r="28" spans="1:240" s="47" customFormat="1" ht="16.5" customHeight="1">
      <c r="A28" s="64">
        <f>'目标人群测算表1'!A108</f>
        <v>616</v>
      </c>
      <c r="B28" s="61" t="s">
        <v>84</v>
      </c>
      <c r="C28" s="61">
        <f>'目标人群测算表1'!I28</f>
        <v>74146</v>
      </c>
      <c r="D28" s="61">
        <f>'目标人群测算表1'!J28</f>
        <v>67104</v>
      </c>
      <c r="E28" s="61">
        <f>'目标人群测算表1'!K28</f>
        <v>60867</v>
      </c>
      <c r="F28" s="61">
        <f>'目标人群测算表1'!L28</f>
        <v>59317</v>
      </c>
      <c r="G28" s="61">
        <f>'目标人群测算表1'!M28</f>
        <v>53684</v>
      </c>
      <c r="H28" s="61">
        <f>'目标人群测算表1'!N28</f>
        <v>48693</v>
      </c>
      <c r="I28" s="71">
        <f t="shared" si="23"/>
        <v>214</v>
      </c>
      <c r="J28" s="71">
        <v>130</v>
      </c>
      <c r="K28" s="71">
        <v>84</v>
      </c>
      <c r="L28" s="71">
        <f t="shared" si="24"/>
        <v>620</v>
      </c>
      <c r="M28" s="71">
        <v>370</v>
      </c>
      <c r="N28" s="71">
        <v>250</v>
      </c>
      <c r="O28" s="71">
        <v>5</v>
      </c>
      <c r="P28" s="72">
        <f t="shared" si="25"/>
        <v>3216</v>
      </c>
      <c r="Q28" s="72">
        <f t="shared" si="26"/>
        <v>57</v>
      </c>
      <c r="R28" s="72">
        <f t="shared" si="41"/>
        <v>3159</v>
      </c>
      <c r="S28" s="72">
        <f t="shared" si="21"/>
        <v>2916</v>
      </c>
      <c r="T28" s="72">
        <f t="shared" si="27"/>
        <v>57</v>
      </c>
      <c r="U28" s="72">
        <f t="shared" si="22"/>
        <v>2859</v>
      </c>
      <c r="V28" s="72">
        <f t="shared" si="28"/>
        <v>2650</v>
      </c>
      <c r="W28" s="72">
        <f t="shared" si="29"/>
        <v>57</v>
      </c>
      <c r="X28" s="72">
        <f t="shared" si="30"/>
        <v>2593</v>
      </c>
      <c r="Y28" s="72">
        <f t="shared" si="31"/>
        <v>8782</v>
      </c>
      <c r="Z28" s="76">
        <f t="shared" si="32"/>
        <v>171</v>
      </c>
      <c r="AA28" s="72">
        <f t="shared" si="42"/>
        <v>8611</v>
      </c>
      <c r="AB28" s="84">
        <f t="shared" si="33"/>
        <v>14350</v>
      </c>
      <c r="AC28" s="84">
        <f t="shared" si="34"/>
        <v>8611</v>
      </c>
      <c r="AD28" s="84">
        <f t="shared" si="35"/>
        <v>5740</v>
      </c>
      <c r="AE28" s="85">
        <f t="shared" si="36"/>
        <v>3021</v>
      </c>
      <c r="AF28" s="85">
        <f t="shared" si="37"/>
        <v>1813</v>
      </c>
      <c r="AG28" s="85">
        <f t="shared" si="38"/>
        <v>1208</v>
      </c>
      <c r="AH28" s="85">
        <v>62</v>
      </c>
      <c r="AI28" s="92">
        <v>69</v>
      </c>
      <c r="AJ28" s="93">
        <f t="shared" si="39"/>
        <v>1421</v>
      </c>
      <c r="AK28" s="93">
        <f t="shared" si="40"/>
        <v>948</v>
      </c>
      <c r="HU28" s="53"/>
      <c r="HV28" s="53"/>
      <c r="HW28" s="53"/>
      <c r="HX28" s="53"/>
      <c r="HY28" s="53"/>
      <c r="HZ28" s="53"/>
      <c r="IA28" s="53"/>
      <c r="IB28" s="53"/>
      <c r="IC28" s="53"/>
      <c r="ID28" s="53"/>
      <c r="IE28" s="53"/>
      <c r="IF28" s="53"/>
    </row>
    <row r="29" spans="1:240" s="47" customFormat="1" ht="15.75" customHeight="1">
      <c r="A29" s="64">
        <f>'目标人群测算表1'!A115</f>
        <v>617</v>
      </c>
      <c r="B29" s="61" t="s">
        <v>91</v>
      </c>
      <c r="C29" s="61">
        <f>'目标人群测算表1'!I29</f>
        <v>37264</v>
      </c>
      <c r="D29" s="61">
        <f>'目标人群测算表1'!J29</f>
        <v>34939</v>
      </c>
      <c r="E29" s="61">
        <f>'目标人群测算表1'!K29</f>
        <v>33272</v>
      </c>
      <c r="F29" s="61">
        <f>'目标人群测算表1'!L29</f>
        <v>31262</v>
      </c>
      <c r="G29" s="61">
        <f>'目标人群测算表1'!M29</f>
        <v>29618</v>
      </c>
      <c r="H29" s="61">
        <f>'目标人群测算表1'!N29</f>
        <v>28206</v>
      </c>
      <c r="I29" s="71">
        <f t="shared" si="23"/>
        <v>214</v>
      </c>
      <c r="J29" s="71">
        <v>130</v>
      </c>
      <c r="K29" s="71">
        <v>84</v>
      </c>
      <c r="L29" s="71">
        <f t="shared" si="24"/>
        <v>620</v>
      </c>
      <c r="M29" s="71">
        <v>370</v>
      </c>
      <c r="N29" s="71">
        <v>250</v>
      </c>
      <c r="O29" s="71">
        <v>8</v>
      </c>
      <c r="P29" s="72">
        <f t="shared" si="25"/>
        <v>1725</v>
      </c>
      <c r="Q29" s="72">
        <f t="shared" si="26"/>
        <v>84</v>
      </c>
      <c r="R29" s="72">
        <f t="shared" si="41"/>
        <v>1641</v>
      </c>
      <c r="S29" s="72">
        <f t="shared" si="21"/>
        <v>1634</v>
      </c>
      <c r="T29" s="72">
        <f t="shared" si="27"/>
        <v>84</v>
      </c>
      <c r="U29" s="72">
        <f t="shared" si="22"/>
        <v>1550</v>
      </c>
      <c r="V29" s="72">
        <f t="shared" si="28"/>
        <v>1560</v>
      </c>
      <c r="W29" s="72">
        <f t="shared" si="29"/>
        <v>84</v>
      </c>
      <c r="X29" s="72">
        <f t="shared" si="30"/>
        <v>1476</v>
      </c>
      <c r="Y29" s="72">
        <f t="shared" si="31"/>
        <v>4919</v>
      </c>
      <c r="Z29" s="76">
        <f t="shared" si="32"/>
        <v>252</v>
      </c>
      <c r="AA29" s="72">
        <f t="shared" si="42"/>
        <v>4667</v>
      </c>
      <c r="AB29" s="84">
        <f t="shared" si="33"/>
        <v>7780</v>
      </c>
      <c r="AC29" s="84">
        <f t="shared" si="34"/>
        <v>4667</v>
      </c>
      <c r="AD29" s="84">
        <f t="shared" si="35"/>
        <v>3113</v>
      </c>
      <c r="AE29" s="85">
        <f t="shared" si="36"/>
        <v>1619</v>
      </c>
      <c r="AF29" s="85">
        <f t="shared" si="37"/>
        <v>971</v>
      </c>
      <c r="AG29" s="85">
        <f t="shared" si="38"/>
        <v>648</v>
      </c>
      <c r="AH29" s="85">
        <v>62</v>
      </c>
      <c r="AI29" s="92">
        <v>69</v>
      </c>
      <c r="AJ29" s="93">
        <f t="shared" si="39"/>
        <v>761</v>
      </c>
      <c r="AK29" s="93">
        <f t="shared" si="40"/>
        <v>507</v>
      </c>
      <c r="HU29" s="53"/>
      <c r="HV29" s="53"/>
      <c r="HW29" s="53"/>
      <c r="HX29" s="53"/>
      <c r="HY29" s="53"/>
      <c r="HZ29" s="53"/>
      <c r="IA29" s="53"/>
      <c r="IB29" s="53"/>
      <c r="IC29" s="53"/>
      <c r="ID29" s="53"/>
      <c r="IE29" s="53"/>
      <c r="IF29" s="53"/>
    </row>
    <row r="30" spans="1:240" s="47" customFormat="1" ht="16.5" customHeight="1">
      <c r="A30" s="64">
        <f>'目标人群测算表1'!A125</f>
        <v>618</v>
      </c>
      <c r="B30" s="61" t="s">
        <v>101</v>
      </c>
      <c r="C30" s="61">
        <f>'目标人群测算表1'!I30</f>
        <v>33628</v>
      </c>
      <c r="D30" s="61">
        <f>'目标人群测算表1'!J30</f>
        <v>30219</v>
      </c>
      <c r="E30" s="61">
        <f>'目标人群测算表1'!K30</f>
        <v>27483</v>
      </c>
      <c r="F30" s="61">
        <f>'目标人群测算表1'!L30</f>
        <v>26901</v>
      </c>
      <c r="G30" s="61">
        <f>'目标人群测算表1'!M30</f>
        <v>24176</v>
      </c>
      <c r="H30" s="61">
        <f>'目标人群测算表1'!N30</f>
        <v>21986</v>
      </c>
      <c r="I30" s="71">
        <f t="shared" si="23"/>
        <v>214</v>
      </c>
      <c r="J30" s="71">
        <v>130</v>
      </c>
      <c r="K30" s="71">
        <v>84</v>
      </c>
      <c r="L30" s="71">
        <f t="shared" si="24"/>
        <v>620</v>
      </c>
      <c r="M30" s="71">
        <v>370</v>
      </c>
      <c r="N30" s="71">
        <v>250</v>
      </c>
      <c r="O30" s="71">
        <v>8</v>
      </c>
      <c r="P30" s="72">
        <f t="shared" si="25"/>
        <v>1517</v>
      </c>
      <c r="Q30" s="72">
        <f t="shared" si="26"/>
        <v>84</v>
      </c>
      <c r="R30" s="72">
        <f t="shared" si="41"/>
        <v>1433</v>
      </c>
      <c r="S30" s="72">
        <f t="shared" si="21"/>
        <v>1371</v>
      </c>
      <c r="T30" s="72">
        <f t="shared" si="27"/>
        <v>84</v>
      </c>
      <c r="U30" s="72">
        <f t="shared" si="22"/>
        <v>1287</v>
      </c>
      <c r="V30" s="72">
        <f t="shared" si="28"/>
        <v>1255</v>
      </c>
      <c r="W30" s="72">
        <f t="shared" si="29"/>
        <v>84</v>
      </c>
      <c r="X30" s="72">
        <f t="shared" si="30"/>
        <v>1171</v>
      </c>
      <c r="Y30" s="72">
        <f t="shared" si="31"/>
        <v>4143</v>
      </c>
      <c r="Z30" s="76">
        <f t="shared" si="32"/>
        <v>252</v>
      </c>
      <c r="AA30" s="72">
        <f t="shared" si="42"/>
        <v>3891</v>
      </c>
      <c r="AB30" s="84">
        <f t="shared" si="33"/>
        <v>6484</v>
      </c>
      <c r="AC30" s="84">
        <f t="shared" si="34"/>
        <v>3891</v>
      </c>
      <c r="AD30" s="84">
        <f t="shared" si="35"/>
        <v>2594</v>
      </c>
      <c r="AE30" s="85">
        <f t="shared" si="36"/>
        <v>1365</v>
      </c>
      <c r="AF30" s="85">
        <f t="shared" si="37"/>
        <v>819</v>
      </c>
      <c r="AG30" s="85">
        <f t="shared" si="38"/>
        <v>546</v>
      </c>
      <c r="AH30" s="85">
        <v>62</v>
      </c>
      <c r="AI30" s="92">
        <v>69</v>
      </c>
      <c r="AJ30" s="93">
        <f t="shared" si="39"/>
        <v>642</v>
      </c>
      <c r="AK30" s="93">
        <f t="shared" si="40"/>
        <v>428</v>
      </c>
      <c r="HU30" s="53"/>
      <c r="HV30" s="53"/>
      <c r="HW30" s="53"/>
      <c r="HX30" s="53"/>
      <c r="HY30" s="53"/>
      <c r="HZ30" s="53"/>
      <c r="IA30" s="53"/>
      <c r="IB30" s="53"/>
      <c r="IC30" s="53"/>
      <c r="ID30" s="53"/>
      <c r="IE30" s="53"/>
      <c r="IF30" s="53"/>
    </row>
    <row r="31" spans="1:240" s="47" customFormat="1" ht="16.5" customHeight="1">
      <c r="A31" s="68">
        <v>619</v>
      </c>
      <c r="B31" s="61" t="s">
        <v>111</v>
      </c>
      <c r="C31" s="61">
        <f>'目标人群测算表1'!I31</f>
        <v>21404</v>
      </c>
      <c r="D31" s="61">
        <f>'目标人群测算表1'!J31</f>
        <v>19015</v>
      </c>
      <c r="E31" s="61">
        <f>'目标人群测算表1'!K31</f>
        <v>16929</v>
      </c>
      <c r="F31" s="61">
        <f>'目标人群测算表1'!L31</f>
        <v>17123</v>
      </c>
      <c r="G31" s="61">
        <f>'目标人群测算表1'!M31</f>
        <v>15212</v>
      </c>
      <c r="H31" s="61">
        <f>'目标人群测算表1'!N31</f>
        <v>13542</v>
      </c>
      <c r="I31" s="71">
        <f t="shared" si="23"/>
        <v>214</v>
      </c>
      <c r="J31" s="71">
        <v>130</v>
      </c>
      <c r="K31" s="71">
        <v>84</v>
      </c>
      <c r="L31" s="71">
        <f t="shared" si="24"/>
        <v>620</v>
      </c>
      <c r="M31" s="71">
        <v>370</v>
      </c>
      <c r="N31" s="71">
        <v>250</v>
      </c>
      <c r="O31" s="71">
        <v>3</v>
      </c>
      <c r="P31" s="72">
        <f t="shared" si="25"/>
        <v>951</v>
      </c>
      <c r="Q31" s="72">
        <f t="shared" si="26"/>
        <v>39</v>
      </c>
      <c r="R31" s="72">
        <f t="shared" si="41"/>
        <v>912</v>
      </c>
      <c r="S31" s="72">
        <f t="shared" si="21"/>
        <v>849</v>
      </c>
      <c r="T31" s="72">
        <f t="shared" si="27"/>
        <v>39</v>
      </c>
      <c r="U31" s="72">
        <f t="shared" si="22"/>
        <v>810</v>
      </c>
      <c r="V31" s="72">
        <f t="shared" si="28"/>
        <v>760</v>
      </c>
      <c r="W31" s="72">
        <f t="shared" si="29"/>
        <v>39</v>
      </c>
      <c r="X31" s="72">
        <f t="shared" si="30"/>
        <v>721</v>
      </c>
      <c r="Y31" s="72">
        <f t="shared" si="31"/>
        <v>2560</v>
      </c>
      <c r="Z31" s="76">
        <f t="shared" si="32"/>
        <v>117</v>
      </c>
      <c r="AA31" s="72">
        <f t="shared" si="42"/>
        <v>2443</v>
      </c>
      <c r="AB31" s="84">
        <f t="shared" si="33"/>
        <v>4072</v>
      </c>
      <c r="AC31" s="84">
        <f t="shared" si="34"/>
        <v>2443</v>
      </c>
      <c r="AD31" s="84">
        <f t="shared" si="35"/>
        <v>1629</v>
      </c>
      <c r="AE31" s="85">
        <f t="shared" si="36"/>
        <v>856</v>
      </c>
      <c r="AF31" s="85">
        <f t="shared" si="37"/>
        <v>514</v>
      </c>
      <c r="AG31" s="85">
        <f t="shared" si="38"/>
        <v>342</v>
      </c>
      <c r="AH31" s="85">
        <v>62</v>
      </c>
      <c r="AI31" s="92">
        <v>69</v>
      </c>
      <c r="AJ31" s="93">
        <f t="shared" si="39"/>
        <v>403</v>
      </c>
      <c r="AK31" s="93">
        <f t="shared" si="40"/>
        <v>269</v>
      </c>
      <c r="HU31" s="53"/>
      <c r="HV31" s="53"/>
      <c r="HW31" s="53"/>
      <c r="HX31" s="53"/>
      <c r="HY31" s="53"/>
      <c r="HZ31" s="53"/>
      <c r="IA31" s="53"/>
      <c r="IB31" s="53"/>
      <c r="IC31" s="53"/>
      <c r="ID31" s="53"/>
      <c r="IE31" s="53"/>
      <c r="IF31" s="53"/>
    </row>
    <row r="32" spans="1:240" s="47" customFormat="1" ht="16.5" customHeight="1">
      <c r="A32" s="68">
        <v>620</v>
      </c>
      <c r="B32" s="61" t="s">
        <v>116</v>
      </c>
      <c r="C32" s="61">
        <f>'目标人群测算表1'!I32</f>
        <v>90737</v>
      </c>
      <c r="D32" s="61">
        <f>'目标人群测算表1'!J32</f>
        <v>86702</v>
      </c>
      <c r="E32" s="61">
        <f>'目标人群测算表1'!K32</f>
        <v>82896</v>
      </c>
      <c r="F32" s="61">
        <f>'目标人群测算表1'!L32</f>
        <v>72590</v>
      </c>
      <c r="G32" s="61">
        <f>'目标人群测算表1'!M32</f>
        <v>69362</v>
      </c>
      <c r="H32" s="61">
        <f>'目标人群测算表1'!N32</f>
        <v>66316</v>
      </c>
      <c r="I32" s="71">
        <f t="shared" si="23"/>
        <v>214</v>
      </c>
      <c r="J32" s="71">
        <v>130</v>
      </c>
      <c r="K32" s="71">
        <v>84</v>
      </c>
      <c r="L32" s="71">
        <f t="shared" si="24"/>
        <v>620</v>
      </c>
      <c r="M32" s="71">
        <v>370</v>
      </c>
      <c r="N32" s="71">
        <v>250</v>
      </c>
      <c r="O32" s="71">
        <v>5</v>
      </c>
      <c r="P32" s="72">
        <f t="shared" si="25"/>
        <v>3922</v>
      </c>
      <c r="Q32" s="72">
        <f t="shared" si="26"/>
        <v>57</v>
      </c>
      <c r="R32" s="72">
        <f t="shared" si="41"/>
        <v>3865</v>
      </c>
      <c r="S32" s="72">
        <f t="shared" si="21"/>
        <v>3751</v>
      </c>
      <c r="T32" s="72">
        <f t="shared" si="27"/>
        <v>57</v>
      </c>
      <c r="U32" s="72">
        <f t="shared" si="22"/>
        <v>3694</v>
      </c>
      <c r="V32" s="72">
        <f t="shared" si="28"/>
        <v>3588</v>
      </c>
      <c r="W32" s="72">
        <f t="shared" si="29"/>
        <v>57</v>
      </c>
      <c r="X32" s="72">
        <f t="shared" si="30"/>
        <v>3531</v>
      </c>
      <c r="Y32" s="72">
        <f t="shared" si="31"/>
        <v>11261</v>
      </c>
      <c r="Z32" s="76">
        <f t="shared" si="32"/>
        <v>171</v>
      </c>
      <c r="AA32" s="72">
        <f t="shared" si="42"/>
        <v>11090</v>
      </c>
      <c r="AB32" s="84">
        <f t="shared" si="33"/>
        <v>18484</v>
      </c>
      <c r="AC32" s="84">
        <f t="shared" si="34"/>
        <v>11090</v>
      </c>
      <c r="AD32" s="84">
        <f t="shared" si="35"/>
        <v>7394</v>
      </c>
      <c r="AE32" s="85">
        <f t="shared" si="36"/>
        <v>3902</v>
      </c>
      <c r="AF32" s="85">
        <f t="shared" si="37"/>
        <v>2341</v>
      </c>
      <c r="AG32" s="85">
        <f t="shared" si="38"/>
        <v>1561</v>
      </c>
      <c r="AH32" s="85">
        <v>62</v>
      </c>
      <c r="AI32" s="92">
        <v>69</v>
      </c>
      <c r="AJ32" s="93">
        <f t="shared" si="39"/>
        <v>1831</v>
      </c>
      <c r="AK32" s="93">
        <f t="shared" si="40"/>
        <v>1220</v>
      </c>
      <c r="HU32" s="53"/>
      <c r="HV32" s="53"/>
      <c r="HW32" s="53"/>
      <c r="HX32" s="53"/>
      <c r="HY32" s="53"/>
      <c r="HZ32" s="53"/>
      <c r="IA32" s="53"/>
      <c r="IB32" s="53"/>
      <c r="IC32" s="53"/>
      <c r="ID32" s="53"/>
      <c r="IE32" s="53"/>
      <c r="IF32" s="53"/>
    </row>
    <row r="33" spans="1:240" s="47" customFormat="1" ht="16.5" customHeight="1">
      <c r="A33" s="68">
        <v>621</v>
      </c>
      <c r="B33" s="64" t="s">
        <v>123</v>
      </c>
      <c r="C33" s="61">
        <f>'目标人群测算表1'!I33</f>
        <v>32108</v>
      </c>
      <c r="D33" s="61">
        <f>'目标人群测算表1'!J33</f>
        <v>32108</v>
      </c>
      <c r="E33" s="61">
        <f>'目标人群测算表1'!K33</f>
        <v>32108</v>
      </c>
      <c r="F33" s="61">
        <f>'目标人群测算表1'!L33</f>
        <v>25687</v>
      </c>
      <c r="G33" s="61">
        <f>'目标人群测算表1'!M33</f>
        <v>25687</v>
      </c>
      <c r="H33" s="61">
        <f>'目标人群测算表1'!N33</f>
        <v>25687</v>
      </c>
      <c r="I33" s="71">
        <f t="shared" si="23"/>
        <v>214</v>
      </c>
      <c r="J33" s="71">
        <v>130</v>
      </c>
      <c r="K33" s="71">
        <v>84</v>
      </c>
      <c r="L33" s="71">
        <f t="shared" si="24"/>
        <v>620</v>
      </c>
      <c r="M33" s="71">
        <v>370</v>
      </c>
      <c r="N33" s="71">
        <v>250</v>
      </c>
      <c r="O33" s="71">
        <v>5</v>
      </c>
      <c r="P33" s="72">
        <f t="shared" si="25"/>
        <v>1425</v>
      </c>
      <c r="Q33" s="72">
        <f t="shared" si="26"/>
        <v>57</v>
      </c>
      <c r="R33" s="72">
        <f t="shared" si="41"/>
        <v>1368</v>
      </c>
      <c r="S33" s="72">
        <f t="shared" si="21"/>
        <v>1425</v>
      </c>
      <c r="T33" s="72">
        <f t="shared" si="27"/>
        <v>57</v>
      </c>
      <c r="U33" s="72">
        <f t="shared" si="22"/>
        <v>1368</v>
      </c>
      <c r="V33" s="72">
        <f t="shared" si="28"/>
        <v>1425</v>
      </c>
      <c r="W33" s="72">
        <f t="shared" si="29"/>
        <v>57</v>
      </c>
      <c r="X33" s="72">
        <f t="shared" si="30"/>
        <v>1368</v>
      </c>
      <c r="Y33" s="72">
        <f t="shared" si="31"/>
        <v>4275</v>
      </c>
      <c r="Z33" s="76">
        <f t="shared" si="32"/>
        <v>171</v>
      </c>
      <c r="AA33" s="72">
        <f t="shared" si="42"/>
        <v>4104</v>
      </c>
      <c r="AB33" s="84">
        <f t="shared" si="33"/>
        <v>6839</v>
      </c>
      <c r="AC33" s="84">
        <f t="shared" si="34"/>
        <v>4104</v>
      </c>
      <c r="AD33" s="84">
        <f t="shared" si="35"/>
        <v>2736</v>
      </c>
      <c r="AE33" s="85">
        <f t="shared" si="36"/>
        <v>1447</v>
      </c>
      <c r="AF33" s="85">
        <f t="shared" si="37"/>
        <v>868</v>
      </c>
      <c r="AG33" s="85">
        <f t="shared" si="38"/>
        <v>579</v>
      </c>
      <c r="AH33" s="85">
        <v>62</v>
      </c>
      <c r="AI33" s="92">
        <v>69</v>
      </c>
      <c r="AJ33" s="93">
        <f t="shared" si="39"/>
        <v>677</v>
      </c>
      <c r="AK33" s="93">
        <f t="shared" si="40"/>
        <v>452</v>
      </c>
      <c r="HU33" s="53"/>
      <c r="HV33" s="53"/>
      <c r="HW33" s="53"/>
      <c r="HX33" s="53"/>
      <c r="HY33" s="53"/>
      <c r="HZ33" s="53"/>
      <c r="IA33" s="53"/>
      <c r="IB33" s="53"/>
      <c r="IC33" s="53"/>
      <c r="ID33" s="53"/>
      <c r="IE33" s="53"/>
      <c r="IF33" s="53"/>
    </row>
    <row r="34" spans="1:37" s="52" customFormat="1" ht="60" customHeight="1">
      <c r="A34" s="69" t="s">
        <v>236</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88"/>
      <c r="AC34" s="88"/>
      <c r="AD34" s="89"/>
      <c r="AE34" s="90"/>
      <c r="AF34" s="90"/>
      <c r="AG34" s="90"/>
      <c r="AH34" s="90"/>
      <c r="AI34" s="90"/>
      <c r="AJ34" s="90"/>
      <c r="AK34" s="90"/>
    </row>
    <row r="35" spans="9:17" s="52" customFormat="1" ht="15" customHeight="1">
      <c r="I35" s="73"/>
      <c r="J35" s="73"/>
      <c r="K35" s="73"/>
      <c r="L35" s="73"/>
      <c r="M35" s="73"/>
      <c r="N35" s="73"/>
      <c r="O35" s="73"/>
      <c r="P35" s="74"/>
      <c r="Q35" s="77"/>
    </row>
    <row r="36" spans="9:17" s="52" customFormat="1" ht="15" customHeight="1">
      <c r="I36" s="73"/>
      <c r="J36" s="73"/>
      <c r="K36" s="73"/>
      <c r="L36" s="73"/>
      <c r="M36" s="73"/>
      <c r="N36" s="73"/>
      <c r="O36" s="73"/>
      <c r="P36" s="74"/>
      <c r="Q36" s="77"/>
    </row>
    <row r="37" spans="9:17" s="52" customFormat="1" ht="15" customHeight="1">
      <c r="I37" s="73"/>
      <c r="J37" s="73"/>
      <c r="K37" s="73"/>
      <c r="L37" s="73"/>
      <c r="M37" s="73"/>
      <c r="N37" s="73"/>
      <c r="O37" s="73"/>
      <c r="P37" s="74"/>
      <c r="Q37" s="77"/>
    </row>
    <row r="38" spans="9:17" s="52" customFormat="1" ht="15" customHeight="1">
      <c r="I38" s="73"/>
      <c r="J38" s="73"/>
      <c r="K38" s="73"/>
      <c r="L38" s="73"/>
      <c r="M38" s="73"/>
      <c r="N38" s="73"/>
      <c r="O38" s="73"/>
      <c r="P38" s="74"/>
      <c r="Q38" s="77"/>
    </row>
    <row r="39" spans="9:17" s="52" customFormat="1" ht="15" customHeight="1">
      <c r="I39" s="73"/>
      <c r="J39" s="73"/>
      <c r="K39" s="73"/>
      <c r="L39" s="73"/>
      <c r="M39" s="73"/>
      <c r="N39" s="73"/>
      <c r="O39" s="73"/>
      <c r="P39" s="74"/>
      <c r="Q39" s="77"/>
    </row>
    <row r="40" spans="9:17" s="52" customFormat="1" ht="15" customHeight="1">
      <c r="I40" s="73"/>
      <c r="J40" s="73"/>
      <c r="K40" s="73"/>
      <c r="L40" s="73"/>
      <c r="M40" s="73"/>
      <c r="N40" s="73"/>
      <c r="O40" s="73"/>
      <c r="P40" s="74"/>
      <c r="Q40" s="77"/>
    </row>
    <row r="41" spans="9:17" s="52" customFormat="1" ht="15" customHeight="1">
      <c r="I41" s="73"/>
      <c r="J41" s="73"/>
      <c r="K41" s="73"/>
      <c r="L41" s="73"/>
      <c r="M41" s="73"/>
      <c r="N41" s="73"/>
      <c r="O41" s="73"/>
      <c r="P41" s="74"/>
      <c r="Q41" s="77"/>
    </row>
    <row r="42" spans="9:17" s="52" customFormat="1" ht="15" customHeight="1">
      <c r="I42" s="73"/>
      <c r="J42" s="73"/>
      <c r="K42" s="73"/>
      <c r="L42" s="73"/>
      <c r="M42" s="73"/>
      <c r="N42" s="73"/>
      <c r="O42" s="73"/>
      <c r="P42" s="74"/>
      <c r="Q42" s="77"/>
    </row>
    <row r="43" spans="9:17" s="52" customFormat="1" ht="15" customHeight="1">
      <c r="I43" s="73"/>
      <c r="J43" s="73"/>
      <c r="K43" s="73"/>
      <c r="L43" s="73"/>
      <c r="M43" s="73"/>
      <c r="N43" s="73"/>
      <c r="O43" s="73"/>
      <c r="P43" s="74"/>
      <c r="Q43" s="77"/>
    </row>
    <row r="44" spans="9:17" s="52" customFormat="1" ht="15" customHeight="1">
      <c r="I44" s="73"/>
      <c r="J44" s="73"/>
      <c r="K44" s="73"/>
      <c r="L44" s="73"/>
      <c r="M44" s="73"/>
      <c r="N44" s="73"/>
      <c r="O44" s="73"/>
      <c r="P44" s="74"/>
      <c r="Q44" s="77"/>
    </row>
    <row r="45" spans="9:17" s="52" customFormat="1" ht="15" customHeight="1">
      <c r="I45" s="73"/>
      <c r="J45" s="73"/>
      <c r="K45" s="73"/>
      <c r="L45" s="73"/>
      <c r="M45" s="73"/>
      <c r="N45" s="73"/>
      <c r="O45" s="73"/>
      <c r="P45" s="74"/>
      <c r="Q45" s="77"/>
    </row>
    <row r="46" spans="9:17" s="52" customFormat="1" ht="15" customHeight="1">
      <c r="I46" s="73"/>
      <c r="J46" s="73"/>
      <c r="K46" s="73"/>
      <c r="L46" s="73"/>
      <c r="M46" s="73"/>
      <c r="N46" s="73"/>
      <c r="O46" s="73"/>
      <c r="P46" s="74"/>
      <c r="Q46" s="77"/>
    </row>
    <row r="47" spans="9:17" s="52" customFormat="1" ht="15" customHeight="1">
      <c r="I47" s="73"/>
      <c r="J47" s="73"/>
      <c r="K47" s="73"/>
      <c r="L47" s="73"/>
      <c r="M47" s="73"/>
      <c r="N47" s="73"/>
      <c r="O47" s="73"/>
      <c r="P47" s="74"/>
      <c r="Q47" s="77"/>
    </row>
    <row r="48" spans="9:17" s="52" customFormat="1" ht="15" customHeight="1">
      <c r="I48" s="73"/>
      <c r="J48" s="73"/>
      <c r="K48" s="73"/>
      <c r="L48" s="73"/>
      <c r="M48" s="73"/>
      <c r="N48" s="73"/>
      <c r="O48" s="73"/>
      <c r="P48" s="74"/>
      <c r="Q48" s="77"/>
    </row>
    <row r="49" spans="9:17" s="52" customFormat="1" ht="15" customHeight="1">
      <c r="I49" s="73"/>
      <c r="J49" s="73"/>
      <c r="K49" s="73"/>
      <c r="L49" s="73"/>
      <c r="M49" s="73"/>
      <c r="N49" s="73"/>
      <c r="O49" s="73"/>
      <c r="P49" s="74"/>
      <c r="Q49" s="77"/>
    </row>
    <row r="50" spans="9:17" s="52" customFormat="1" ht="15" customHeight="1">
      <c r="I50" s="73"/>
      <c r="J50" s="73"/>
      <c r="K50" s="73"/>
      <c r="L50" s="73"/>
      <c r="M50" s="73"/>
      <c r="N50" s="73"/>
      <c r="O50" s="73"/>
      <c r="P50" s="74"/>
      <c r="Q50" s="77"/>
    </row>
    <row r="51" spans="9:17" s="52" customFormat="1" ht="15" customHeight="1">
      <c r="I51" s="73"/>
      <c r="J51" s="73"/>
      <c r="K51" s="73"/>
      <c r="L51" s="73"/>
      <c r="M51" s="73"/>
      <c r="N51" s="73"/>
      <c r="O51" s="73"/>
      <c r="P51" s="74"/>
      <c r="Q51" s="77"/>
    </row>
    <row r="52" spans="9:17" s="52" customFormat="1" ht="15" customHeight="1">
      <c r="I52" s="73"/>
      <c r="J52" s="73"/>
      <c r="K52" s="73"/>
      <c r="L52" s="73"/>
      <c r="M52" s="73"/>
      <c r="N52" s="73"/>
      <c r="O52" s="73"/>
      <c r="P52" s="74"/>
      <c r="Q52" s="77"/>
    </row>
    <row r="53" spans="9:17" s="52" customFormat="1" ht="15" customHeight="1">
      <c r="I53" s="73"/>
      <c r="J53" s="73"/>
      <c r="K53" s="73"/>
      <c r="L53" s="73"/>
      <c r="M53" s="73"/>
      <c r="N53" s="73"/>
      <c r="O53" s="73"/>
      <c r="P53" s="74"/>
      <c r="Q53" s="77"/>
    </row>
    <row r="54" spans="9:17" s="52" customFormat="1" ht="15" customHeight="1">
      <c r="I54" s="73"/>
      <c r="J54" s="73"/>
      <c r="K54" s="73"/>
      <c r="L54" s="73"/>
      <c r="M54" s="73"/>
      <c r="N54" s="73"/>
      <c r="O54" s="73"/>
      <c r="P54" s="74"/>
      <c r="Q54" s="77"/>
    </row>
    <row r="55" spans="9:17" s="52" customFormat="1" ht="15" customHeight="1">
      <c r="I55" s="73"/>
      <c r="J55" s="73"/>
      <c r="K55" s="73"/>
      <c r="L55" s="73"/>
      <c r="M55" s="73"/>
      <c r="N55" s="73"/>
      <c r="O55" s="73"/>
      <c r="P55" s="74"/>
      <c r="Q55" s="77"/>
    </row>
    <row r="56" spans="9:17" s="52" customFormat="1" ht="15" customHeight="1">
      <c r="I56" s="73"/>
      <c r="J56" s="73"/>
      <c r="K56" s="73"/>
      <c r="L56" s="73"/>
      <c r="M56" s="73"/>
      <c r="N56" s="73"/>
      <c r="O56" s="73"/>
      <c r="P56" s="74"/>
      <c r="Q56" s="77"/>
    </row>
    <row r="57" spans="9:17" s="52" customFormat="1" ht="15" customHeight="1">
      <c r="I57" s="73"/>
      <c r="J57" s="73"/>
      <c r="K57" s="73"/>
      <c r="L57" s="73"/>
      <c r="M57" s="73"/>
      <c r="N57" s="73"/>
      <c r="O57" s="73"/>
      <c r="P57" s="74"/>
      <c r="Q57" s="77"/>
    </row>
    <row r="58" spans="9:17" s="52" customFormat="1" ht="15" customHeight="1">
      <c r="I58" s="73"/>
      <c r="J58" s="73"/>
      <c r="K58" s="73"/>
      <c r="L58" s="73"/>
      <c r="M58" s="73"/>
      <c r="N58" s="73"/>
      <c r="O58" s="73"/>
      <c r="P58" s="74"/>
      <c r="Q58" s="77"/>
    </row>
    <row r="59" spans="9:17" s="52" customFormat="1" ht="15" customHeight="1">
      <c r="I59" s="73"/>
      <c r="J59" s="73"/>
      <c r="K59" s="73"/>
      <c r="L59" s="73"/>
      <c r="M59" s="73"/>
      <c r="N59" s="73"/>
      <c r="O59" s="73"/>
      <c r="P59" s="74"/>
      <c r="Q59" s="77"/>
    </row>
    <row r="60" spans="9:17" s="52" customFormat="1" ht="15" customHeight="1">
      <c r="I60" s="73"/>
      <c r="J60" s="73"/>
      <c r="K60" s="73"/>
      <c r="L60" s="73"/>
      <c r="M60" s="73"/>
      <c r="N60" s="73"/>
      <c r="O60" s="73"/>
      <c r="P60" s="74"/>
      <c r="Q60" s="77"/>
    </row>
    <row r="61" spans="9:17" s="52" customFormat="1" ht="15" customHeight="1">
      <c r="I61" s="73"/>
      <c r="J61" s="73"/>
      <c r="K61" s="73"/>
      <c r="L61" s="73"/>
      <c r="M61" s="73"/>
      <c r="N61" s="73"/>
      <c r="O61" s="73"/>
      <c r="P61" s="74"/>
      <c r="Q61" s="77"/>
    </row>
    <row r="62" spans="9:17" s="52" customFormat="1" ht="15" customHeight="1">
      <c r="I62" s="73"/>
      <c r="J62" s="73"/>
      <c r="K62" s="73"/>
      <c r="L62" s="73"/>
      <c r="M62" s="73"/>
      <c r="N62" s="73"/>
      <c r="O62" s="73"/>
      <c r="P62" s="74"/>
      <c r="Q62" s="77"/>
    </row>
    <row r="63" spans="9:17" s="52" customFormat="1" ht="15" customHeight="1">
      <c r="I63" s="73"/>
      <c r="J63" s="73"/>
      <c r="K63" s="73"/>
      <c r="L63" s="73"/>
      <c r="M63" s="73"/>
      <c r="N63" s="73"/>
      <c r="O63" s="73"/>
      <c r="P63" s="74"/>
      <c r="Q63" s="77"/>
    </row>
    <row r="64" spans="9:17" s="52" customFormat="1" ht="15" customHeight="1">
      <c r="I64" s="73"/>
      <c r="J64" s="73"/>
      <c r="K64" s="73"/>
      <c r="L64" s="73"/>
      <c r="M64" s="73"/>
      <c r="N64" s="73"/>
      <c r="O64" s="73"/>
      <c r="P64" s="74"/>
      <c r="Q64" s="77"/>
    </row>
    <row r="65" spans="9:17" s="52" customFormat="1" ht="15" customHeight="1">
      <c r="I65" s="73"/>
      <c r="J65" s="73"/>
      <c r="K65" s="73"/>
      <c r="L65" s="73"/>
      <c r="M65" s="73"/>
      <c r="N65" s="73"/>
      <c r="O65" s="73"/>
      <c r="P65" s="74"/>
      <c r="Q65" s="77"/>
    </row>
    <row r="66" spans="9:17" s="52" customFormat="1" ht="15" customHeight="1">
      <c r="I66" s="73"/>
      <c r="J66" s="73"/>
      <c r="K66" s="73"/>
      <c r="L66" s="73"/>
      <c r="M66" s="73"/>
      <c r="N66" s="73"/>
      <c r="O66" s="73"/>
      <c r="P66" s="74"/>
      <c r="Q66" s="77"/>
    </row>
    <row r="67" spans="9:17" s="52" customFormat="1" ht="15" customHeight="1">
      <c r="I67" s="73"/>
      <c r="J67" s="73"/>
      <c r="K67" s="73"/>
      <c r="L67" s="73"/>
      <c r="M67" s="73"/>
      <c r="N67" s="73"/>
      <c r="O67" s="73"/>
      <c r="P67" s="74"/>
      <c r="Q67" s="77"/>
    </row>
    <row r="68" spans="9:17" s="52" customFormat="1" ht="15" customHeight="1">
      <c r="I68" s="73"/>
      <c r="J68" s="73"/>
      <c r="K68" s="73"/>
      <c r="L68" s="73"/>
      <c r="M68" s="73"/>
      <c r="N68" s="73"/>
      <c r="O68" s="73"/>
      <c r="P68" s="74"/>
      <c r="Q68" s="77"/>
    </row>
    <row r="69" spans="9:17" s="52" customFormat="1" ht="15" customHeight="1">
      <c r="I69" s="73"/>
      <c r="J69" s="73"/>
      <c r="K69" s="73"/>
      <c r="L69" s="73"/>
      <c r="M69" s="73"/>
      <c r="N69" s="73"/>
      <c r="O69" s="73"/>
      <c r="P69" s="74"/>
      <c r="Q69" s="77"/>
    </row>
    <row r="70" spans="9:17" s="52" customFormat="1" ht="15" customHeight="1">
      <c r="I70" s="73"/>
      <c r="J70" s="73"/>
      <c r="K70" s="73"/>
      <c r="L70" s="73"/>
      <c r="M70" s="73"/>
      <c r="N70" s="73"/>
      <c r="O70" s="73"/>
      <c r="P70" s="74"/>
      <c r="Q70" s="77"/>
    </row>
    <row r="71" spans="9:17" s="52" customFormat="1" ht="15" customHeight="1">
      <c r="I71" s="73"/>
      <c r="J71" s="73"/>
      <c r="K71" s="73"/>
      <c r="L71" s="73"/>
      <c r="M71" s="73"/>
      <c r="N71" s="73"/>
      <c r="O71" s="73"/>
      <c r="P71" s="74"/>
      <c r="Q71" s="77"/>
    </row>
    <row r="72" spans="9:17" s="52" customFormat="1" ht="15" customHeight="1">
      <c r="I72" s="73"/>
      <c r="J72" s="73"/>
      <c r="K72" s="73"/>
      <c r="L72" s="73"/>
      <c r="M72" s="73"/>
      <c r="N72" s="73"/>
      <c r="O72" s="73"/>
      <c r="P72" s="74"/>
      <c r="Q72" s="77"/>
    </row>
    <row r="73" spans="9:17" s="52" customFormat="1" ht="15" customHeight="1">
      <c r="I73" s="73"/>
      <c r="J73" s="73"/>
      <c r="K73" s="73"/>
      <c r="L73" s="73"/>
      <c r="M73" s="73"/>
      <c r="N73" s="73"/>
      <c r="O73" s="73"/>
      <c r="P73" s="74"/>
      <c r="Q73" s="77"/>
    </row>
    <row r="74" spans="9:17" s="52" customFormat="1" ht="15" customHeight="1">
      <c r="I74" s="73"/>
      <c r="J74" s="73"/>
      <c r="K74" s="73"/>
      <c r="L74" s="73"/>
      <c r="M74" s="73"/>
      <c r="N74" s="73"/>
      <c r="O74" s="73"/>
      <c r="P74" s="74"/>
      <c r="Q74" s="77"/>
    </row>
    <row r="75" spans="9:17" s="52" customFormat="1" ht="15" customHeight="1">
      <c r="I75" s="73"/>
      <c r="J75" s="73"/>
      <c r="K75" s="73"/>
      <c r="L75" s="73"/>
      <c r="M75" s="73"/>
      <c r="N75" s="73"/>
      <c r="O75" s="73"/>
      <c r="P75" s="74"/>
      <c r="Q75" s="77"/>
    </row>
    <row r="76" spans="9:17" s="52" customFormat="1" ht="15" customHeight="1">
      <c r="I76" s="73"/>
      <c r="J76" s="73"/>
      <c r="K76" s="73"/>
      <c r="L76" s="73"/>
      <c r="M76" s="73"/>
      <c r="N76" s="73"/>
      <c r="O76" s="73"/>
      <c r="P76" s="74"/>
      <c r="Q76" s="77"/>
    </row>
    <row r="77" spans="9:17" s="52" customFormat="1" ht="15" customHeight="1">
      <c r="I77" s="73"/>
      <c r="J77" s="73"/>
      <c r="K77" s="73"/>
      <c r="L77" s="73"/>
      <c r="M77" s="73"/>
      <c r="N77" s="73"/>
      <c r="O77" s="73"/>
      <c r="P77" s="74"/>
      <c r="Q77" s="77"/>
    </row>
    <row r="78" spans="9:17" s="52" customFormat="1" ht="15" customHeight="1">
      <c r="I78" s="73"/>
      <c r="J78" s="73"/>
      <c r="K78" s="73"/>
      <c r="L78" s="73"/>
      <c r="M78" s="73"/>
      <c r="N78" s="73"/>
      <c r="O78" s="73"/>
      <c r="P78" s="74"/>
      <c r="Q78" s="77"/>
    </row>
    <row r="79" spans="9:17" s="52" customFormat="1" ht="15" customHeight="1">
      <c r="I79" s="73"/>
      <c r="J79" s="73"/>
      <c r="K79" s="73"/>
      <c r="L79" s="73"/>
      <c r="M79" s="73"/>
      <c r="N79" s="73"/>
      <c r="O79" s="73"/>
      <c r="P79" s="74"/>
      <c r="Q79" s="77"/>
    </row>
    <row r="80" spans="9:17" s="52" customFormat="1" ht="15" customHeight="1">
      <c r="I80" s="73"/>
      <c r="J80" s="73"/>
      <c r="K80" s="73"/>
      <c r="L80" s="73"/>
      <c r="M80" s="73"/>
      <c r="N80" s="73"/>
      <c r="O80" s="73"/>
      <c r="P80" s="74"/>
      <c r="Q80" s="77"/>
    </row>
    <row r="81" spans="9:17" s="52" customFormat="1" ht="15" customHeight="1">
      <c r="I81" s="73"/>
      <c r="J81" s="73"/>
      <c r="K81" s="73"/>
      <c r="L81" s="73"/>
      <c r="M81" s="73"/>
      <c r="N81" s="73"/>
      <c r="O81" s="73"/>
      <c r="P81" s="74"/>
      <c r="Q81" s="77"/>
    </row>
    <row r="82" spans="9:17" s="52" customFormat="1" ht="15" customHeight="1">
      <c r="I82" s="73"/>
      <c r="J82" s="73"/>
      <c r="K82" s="73"/>
      <c r="L82" s="73"/>
      <c r="M82" s="73"/>
      <c r="N82" s="73"/>
      <c r="O82" s="73"/>
      <c r="P82" s="74"/>
      <c r="Q82" s="77"/>
    </row>
    <row r="83" spans="9:17" s="52" customFormat="1" ht="15" customHeight="1">
      <c r="I83" s="73"/>
      <c r="J83" s="73"/>
      <c r="K83" s="73"/>
      <c r="L83" s="73"/>
      <c r="M83" s="73"/>
      <c r="N83" s="73"/>
      <c r="O83" s="73"/>
      <c r="P83" s="74"/>
      <c r="Q83" s="77"/>
    </row>
    <row r="84" spans="9:17" s="52" customFormat="1" ht="15" customHeight="1">
      <c r="I84" s="73"/>
      <c r="J84" s="73"/>
      <c r="K84" s="73"/>
      <c r="L84" s="73"/>
      <c r="M84" s="73"/>
      <c r="N84" s="73"/>
      <c r="O84" s="73"/>
      <c r="P84" s="74"/>
      <c r="Q84" s="77"/>
    </row>
    <row r="85" spans="9:17" s="52" customFormat="1" ht="15" customHeight="1">
      <c r="I85" s="73"/>
      <c r="J85" s="73"/>
      <c r="K85" s="73"/>
      <c r="L85" s="73"/>
      <c r="M85" s="73"/>
      <c r="N85" s="73"/>
      <c r="O85" s="73"/>
      <c r="P85" s="74"/>
      <c r="Q85" s="77"/>
    </row>
    <row r="86" spans="9:17" s="52" customFormat="1" ht="15" customHeight="1">
      <c r="I86" s="73"/>
      <c r="J86" s="73"/>
      <c r="K86" s="73"/>
      <c r="L86" s="73"/>
      <c r="M86" s="73"/>
      <c r="N86" s="73"/>
      <c r="O86" s="73"/>
      <c r="P86" s="74"/>
      <c r="Q86" s="77"/>
    </row>
    <row r="87" spans="9:17" s="52" customFormat="1" ht="15" customHeight="1">
      <c r="I87" s="73"/>
      <c r="J87" s="73"/>
      <c r="K87" s="73"/>
      <c r="L87" s="73"/>
      <c r="M87" s="73"/>
      <c r="N87" s="73"/>
      <c r="O87" s="73"/>
      <c r="P87" s="74"/>
      <c r="Q87" s="77"/>
    </row>
    <row r="88" spans="9:17" s="52" customFormat="1" ht="15" customHeight="1">
      <c r="I88" s="73"/>
      <c r="J88" s="73"/>
      <c r="K88" s="73"/>
      <c r="L88" s="73"/>
      <c r="M88" s="73"/>
      <c r="N88" s="73"/>
      <c r="O88" s="73"/>
      <c r="P88" s="74"/>
      <c r="Q88" s="77"/>
    </row>
    <row r="89" spans="9:17" s="52" customFormat="1" ht="15" customHeight="1">
      <c r="I89" s="73"/>
      <c r="J89" s="73"/>
      <c r="K89" s="73"/>
      <c r="L89" s="73"/>
      <c r="M89" s="73"/>
      <c r="N89" s="73"/>
      <c r="O89" s="73"/>
      <c r="P89" s="74"/>
      <c r="Q89" s="77"/>
    </row>
    <row r="90" spans="9:17" s="52" customFormat="1" ht="15" customHeight="1">
      <c r="I90" s="73"/>
      <c r="J90" s="73"/>
      <c r="K90" s="73"/>
      <c r="L90" s="73"/>
      <c r="M90" s="73"/>
      <c r="N90" s="73"/>
      <c r="O90" s="73"/>
      <c r="P90" s="74"/>
      <c r="Q90" s="77"/>
    </row>
    <row r="91" spans="9:17" s="52" customFormat="1" ht="15" customHeight="1">
      <c r="I91" s="73"/>
      <c r="J91" s="73"/>
      <c r="K91" s="73"/>
      <c r="L91" s="73"/>
      <c r="M91" s="73"/>
      <c r="N91" s="73"/>
      <c r="O91" s="73"/>
      <c r="P91" s="74"/>
      <c r="Q91" s="77"/>
    </row>
    <row r="92" spans="9:17" s="52" customFormat="1" ht="15" customHeight="1">
      <c r="I92" s="73"/>
      <c r="J92" s="73"/>
      <c r="K92" s="73"/>
      <c r="L92" s="73"/>
      <c r="M92" s="73"/>
      <c r="N92" s="73"/>
      <c r="O92" s="73"/>
      <c r="P92" s="74"/>
      <c r="Q92" s="77"/>
    </row>
    <row r="93" spans="9:17" s="52" customFormat="1" ht="15" customHeight="1">
      <c r="I93" s="73"/>
      <c r="J93" s="73"/>
      <c r="K93" s="73"/>
      <c r="L93" s="73"/>
      <c r="M93" s="73"/>
      <c r="N93" s="73"/>
      <c r="O93" s="73"/>
      <c r="P93" s="74"/>
      <c r="Q93" s="77"/>
    </row>
    <row r="94" spans="9:17" s="52" customFormat="1" ht="15" customHeight="1">
      <c r="I94" s="73"/>
      <c r="J94" s="73"/>
      <c r="K94" s="73"/>
      <c r="L94" s="73"/>
      <c r="M94" s="73"/>
      <c r="N94" s="73"/>
      <c r="O94" s="73"/>
      <c r="P94" s="74"/>
      <c r="Q94" s="77"/>
    </row>
    <row r="95" spans="9:17" s="52" customFormat="1" ht="15" customHeight="1">
      <c r="I95" s="73"/>
      <c r="J95" s="73"/>
      <c r="K95" s="73"/>
      <c r="L95" s="73"/>
      <c r="M95" s="73"/>
      <c r="N95" s="73"/>
      <c r="O95" s="73"/>
      <c r="P95" s="74"/>
      <c r="Q95" s="77"/>
    </row>
    <row r="96" spans="9:17" s="52" customFormat="1" ht="15" customHeight="1">
      <c r="I96" s="73"/>
      <c r="J96" s="73"/>
      <c r="K96" s="73"/>
      <c r="L96" s="73"/>
      <c r="M96" s="73"/>
      <c r="N96" s="73"/>
      <c r="O96" s="73"/>
      <c r="P96" s="74"/>
      <c r="Q96" s="77"/>
    </row>
    <row r="97" spans="9:17" s="52" customFormat="1" ht="15" customHeight="1">
      <c r="I97" s="73"/>
      <c r="J97" s="73"/>
      <c r="K97" s="73"/>
      <c r="L97" s="73"/>
      <c r="M97" s="73"/>
      <c r="N97" s="73"/>
      <c r="O97" s="73"/>
      <c r="P97" s="74"/>
      <c r="Q97" s="77"/>
    </row>
    <row r="98" spans="9:17" s="52" customFormat="1" ht="15" customHeight="1">
      <c r="I98" s="73"/>
      <c r="J98" s="73"/>
      <c r="K98" s="73"/>
      <c r="L98" s="73"/>
      <c r="M98" s="73"/>
      <c r="N98" s="73"/>
      <c r="O98" s="73"/>
      <c r="P98" s="74"/>
      <c r="Q98" s="77"/>
    </row>
    <row r="99" spans="9:17" s="52" customFormat="1" ht="15" customHeight="1">
      <c r="I99" s="73"/>
      <c r="J99" s="73"/>
      <c r="K99" s="73"/>
      <c r="L99" s="73"/>
      <c r="M99" s="73"/>
      <c r="N99" s="73"/>
      <c r="O99" s="73"/>
      <c r="P99" s="74"/>
      <c r="Q99" s="77"/>
    </row>
    <row r="100" spans="9:17" s="52" customFormat="1" ht="15" customHeight="1">
      <c r="I100" s="73"/>
      <c r="J100" s="73"/>
      <c r="K100" s="73"/>
      <c r="L100" s="73"/>
      <c r="M100" s="73"/>
      <c r="N100" s="73"/>
      <c r="O100" s="73"/>
      <c r="P100" s="74"/>
      <c r="Q100" s="77"/>
    </row>
    <row r="101" spans="9:17" s="52" customFormat="1" ht="15" customHeight="1">
      <c r="I101" s="73"/>
      <c r="J101" s="73"/>
      <c r="K101" s="73"/>
      <c r="L101" s="73"/>
      <c r="M101" s="73"/>
      <c r="N101" s="73"/>
      <c r="O101" s="73"/>
      <c r="P101" s="74"/>
      <c r="Q101" s="77"/>
    </row>
    <row r="102" spans="9:17" s="52" customFormat="1" ht="15" customHeight="1">
      <c r="I102" s="73"/>
      <c r="J102" s="73"/>
      <c r="K102" s="73"/>
      <c r="L102" s="73"/>
      <c r="M102" s="73"/>
      <c r="N102" s="73"/>
      <c r="O102" s="73"/>
      <c r="P102" s="74"/>
      <c r="Q102" s="77"/>
    </row>
    <row r="103" spans="9:17" s="52" customFormat="1" ht="15" customHeight="1">
      <c r="I103" s="73"/>
      <c r="J103" s="73"/>
      <c r="K103" s="73"/>
      <c r="L103" s="73"/>
      <c r="M103" s="73"/>
      <c r="N103" s="73"/>
      <c r="O103" s="73"/>
      <c r="P103" s="74"/>
      <c r="Q103" s="77"/>
    </row>
    <row r="104" spans="9:17" s="52" customFormat="1" ht="15" customHeight="1">
      <c r="I104" s="73"/>
      <c r="J104" s="73"/>
      <c r="K104" s="73"/>
      <c r="L104" s="73"/>
      <c r="M104" s="73"/>
      <c r="N104" s="73"/>
      <c r="O104" s="73"/>
      <c r="P104" s="74"/>
      <c r="Q104" s="77"/>
    </row>
    <row r="105" spans="9:17" s="52" customFormat="1" ht="15" customHeight="1">
      <c r="I105" s="73"/>
      <c r="J105" s="73"/>
      <c r="K105" s="73"/>
      <c r="L105" s="73"/>
      <c r="M105" s="73"/>
      <c r="N105" s="73"/>
      <c r="O105" s="73"/>
      <c r="P105" s="74"/>
      <c r="Q105" s="77"/>
    </row>
    <row r="106" spans="9:17" s="52" customFormat="1" ht="15" customHeight="1">
      <c r="I106" s="73"/>
      <c r="J106" s="73"/>
      <c r="K106" s="73"/>
      <c r="L106" s="73"/>
      <c r="M106" s="73"/>
      <c r="N106" s="73"/>
      <c r="O106" s="73"/>
      <c r="P106" s="74"/>
      <c r="Q106" s="77"/>
    </row>
    <row r="107" spans="9:17" s="52" customFormat="1" ht="15" customHeight="1">
      <c r="I107" s="73"/>
      <c r="J107" s="73"/>
      <c r="K107" s="73"/>
      <c r="L107" s="73"/>
      <c r="M107" s="73"/>
      <c r="N107" s="73"/>
      <c r="O107" s="73"/>
      <c r="P107" s="74"/>
      <c r="Q107" s="77"/>
    </row>
    <row r="108" spans="9:17" s="52" customFormat="1" ht="15" customHeight="1">
      <c r="I108" s="73"/>
      <c r="J108" s="73"/>
      <c r="K108" s="73"/>
      <c r="L108" s="73"/>
      <c r="M108" s="73"/>
      <c r="N108" s="73"/>
      <c r="O108" s="73"/>
      <c r="P108" s="74"/>
      <c r="Q108" s="77"/>
    </row>
    <row r="109" spans="9:17" s="52" customFormat="1" ht="15" customHeight="1">
      <c r="I109" s="73"/>
      <c r="J109" s="73"/>
      <c r="K109" s="73"/>
      <c r="L109" s="73"/>
      <c r="M109" s="73"/>
      <c r="N109" s="73"/>
      <c r="O109" s="73"/>
      <c r="P109" s="74"/>
      <c r="Q109" s="77"/>
    </row>
    <row r="110" spans="9:17" s="52" customFormat="1" ht="15" customHeight="1">
      <c r="I110" s="73"/>
      <c r="J110" s="73"/>
      <c r="K110" s="73"/>
      <c r="L110" s="73"/>
      <c r="M110" s="73"/>
      <c r="N110" s="73"/>
      <c r="O110" s="73"/>
      <c r="P110" s="74"/>
      <c r="Q110" s="77"/>
    </row>
    <row r="111" spans="9:17" s="52" customFormat="1" ht="15" customHeight="1">
      <c r="I111" s="73"/>
      <c r="J111" s="73"/>
      <c r="K111" s="73"/>
      <c r="L111" s="73"/>
      <c r="M111" s="73"/>
      <c r="N111" s="73"/>
      <c r="O111" s="73"/>
      <c r="P111" s="74"/>
      <c r="Q111" s="77"/>
    </row>
    <row r="112" spans="9:17" s="52" customFormat="1" ht="15" customHeight="1">
      <c r="I112" s="73"/>
      <c r="J112" s="73"/>
      <c r="K112" s="73"/>
      <c r="L112" s="73"/>
      <c r="M112" s="73"/>
      <c r="N112" s="73"/>
      <c r="O112" s="73"/>
      <c r="P112" s="74"/>
      <c r="Q112" s="77"/>
    </row>
    <row r="113" spans="9:17" s="52" customFormat="1" ht="15" customHeight="1">
      <c r="I113" s="73"/>
      <c r="J113" s="73"/>
      <c r="K113" s="73"/>
      <c r="L113" s="73"/>
      <c r="M113" s="73"/>
      <c r="N113" s="73"/>
      <c r="O113" s="73"/>
      <c r="P113" s="74"/>
      <c r="Q113" s="77"/>
    </row>
    <row r="114" spans="9:17" s="52" customFormat="1" ht="15" customHeight="1">
      <c r="I114" s="73"/>
      <c r="J114" s="73"/>
      <c r="K114" s="73"/>
      <c r="L114" s="73"/>
      <c r="M114" s="73"/>
      <c r="N114" s="73"/>
      <c r="O114" s="73"/>
      <c r="P114" s="74"/>
      <c r="Q114" s="77"/>
    </row>
    <row r="115" spans="9:17" s="52" customFormat="1" ht="15" customHeight="1">
      <c r="I115" s="73"/>
      <c r="J115" s="73"/>
      <c r="K115" s="73"/>
      <c r="L115" s="73"/>
      <c r="M115" s="73"/>
      <c r="N115" s="73"/>
      <c r="O115" s="73"/>
      <c r="P115" s="74"/>
      <c r="Q115" s="77"/>
    </row>
    <row r="116" spans="9:17" s="52" customFormat="1" ht="15" customHeight="1">
      <c r="I116" s="73"/>
      <c r="J116" s="73"/>
      <c r="K116" s="73"/>
      <c r="L116" s="73"/>
      <c r="M116" s="73"/>
      <c r="N116" s="73"/>
      <c r="O116" s="73"/>
      <c r="P116" s="74"/>
      <c r="Q116" s="77"/>
    </row>
    <row r="117" spans="9:17" s="52" customFormat="1" ht="15" customHeight="1">
      <c r="I117" s="73"/>
      <c r="J117" s="73"/>
      <c r="K117" s="73"/>
      <c r="L117" s="73"/>
      <c r="M117" s="73"/>
      <c r="N117" s="73"/>
      <c r="O117" s="73"/>
      <c r="P117" s="74"/>
      <c r="Q117" s="77"/>
    </row>
    <row r="118" spans="9:17" s="52" customFormat="1" ht="15" customHeight="1">
      <c r="I118" s="73"/>
      <c r="J118" s="73"/>
      <c r="K118" s="73"/>
      <c r="L118" s="73"/>
      <c r="M118" s="73"/>
      <c r="N118" s="73"/>
      <c r="O118" s="73"/>
      <c r="P118" s="74"/>
      <c r="Q118" s="77"/>
    </row>
    <row r="119" spans="9:17" s="52" customFormat="1" ht="15" customHeight="1">
      <c r="I119" s="73"/>
      <c r="J119" s="73"/>
      <c r="K119" s="73"/>
      <c r="L119" s="73"/>
      <c r="M119" s="73"/>
      <c r="N119" s="73"/>
      <c r="O119" s="73"/>
      <c r="P119" s="74"/>
      <c r="Q119" s="77"/>
    </row>
    <row r="120" spans="9:17" s="52" customFormat="1" ht="15" customHeight="1">
      <c r="I120" s="73"/>
      <c r="J120" s="73"/>
      <c r="K120" s="73"/>
      <c r="L120" s="73"/>
      <c r="M120" s="73"/>
      <c r="N120" s="73"/>
      <c r="O120" s="73"/>
      <c r="P120" s="74"/>
      <c r="Q120" s="77"/>
    </row>
    <row r="121" spans="9:17" s="52" customFormat="1" ht="15" customHeight="1">
      <c r="I121" s="73"/>
      <c r="J121" s="73"/>
      <c r="K121" s="73"/>
      <c r="L121" s="73"/>
      <c r="M121" s="73"/>
      <c r="N121" s="73"/>
      <c r="O121" s="73"/>
      <c r="P121" s="74"/>
      <c r="Q121" s="77"/>
    </row>
    <row r="122" spans="9:17" s="52" customFormat="1" ht="15" customHeight="1">
      <c r="I122" s="73"/>
      <c r="J122" s="73"/>
      <c r="K122" s="73"/>
      <c r="L122" s="73"/>
      <c r="M122" s="73"/>
      <c r="N122" s="73"/>
      <c r="O122" s="73"/>
      <c r="P122" s="74"/>
      <c r="Q122" s="77"/>
    </row>
    <row r="123" spans="9:17" s="52" customFormat="1" ht="15" customHeight="1">
      <c r="I123" s="73"/>
      <c r="J123" s="73"/>
      <c r="K123" s="73"/>
      <c r="L123" s="73"/>
      <c r="M123" s="73"/>
      <c r="N123" s="73"/>
      <c r="O123" s="73"/>
      <c r="P123" s="74"/>
      <c r="Q123" s="77"/>
    </row>
    <row r="124" spans="9:17" s="52" customFormat="1" ht="15" customHeight="1">
      <c r="I124" s="73"/>
      <c r="J124" s="73"/>
      <c r="K124" s="73"/>
      <c r="L124" s="73"/>
      <c r="M124" s="73"/>
      <c r="N124" s="73"/>
      <c r="O124" s="73"/>
      <c r="P124" s="74"/>
      <c r="Q124" s="77"/>
    </row>
    <row r="125" spans="9:17" s="52" customFormat="1" ht="15" customHeight="1">
      <c r="I125" s="73"/>
      <c r="J125" s="73"/>
      <c r="K125" s="73"/>
      <c r="L125" s="73"/>
      <c r="M125" s="73"/>
      <c r="N125" s="73"/>
      <c r="O125" s="73"/>
      <c r="P125" s="74"/>
      <c r="Q125" s="77"/>
    </row>
    <row r="126" spans="9:17" s="52" customFormat="1" ht="15" customHeight="1">
      <c r="I126" s="73"/>
      <c r="J126" s="73"/>
      <c r="K126" s="73"/>
      <c r="L126" s="73"/>
      <c r="M126" s="73"/>
      <c r="N126" s="73"/>
      <c r="O126" s="73"/>
      <c r="P126" s="74"/>
      <c r="Q126" s="77"/>
    </row>
    <row r="127" spans="9:17" s="52" customFormat="1" ht="15" customHeight="1">
      <c r="I127" s="73"/>
      <c r="J127" s="73"/>
      <c r="K127" s="73"/>
      <c r="L127" s="73"/>
      <c r="M127" s="73"/>
      <c r="N127" s="73"/>
      <c r="O127" s="73"/>
      <c r="P127" s="74"/>
      <c r="Q127" s="77"/>
    </row>
    <row r="128" spans="9:17" s="52" customFormat="1" ht="15" customHeight="1">
      <c r="I128" s="73"/>
      <c r="J128" s="73"/>
      <c r="K128" s="73"/>
      <c r="L128" s="73"/>
      <c r="M128" s="73"/>
      <c r="N128" s="73"/>
      <c r="O128" s="73"/>
      <c r="P128" s="74"/>
      <c r="Q128" s="77"/>
    </row>
    <row r="129" spans="9:17" s="52" customFormat="1" ht="15" customHeight="1">
      <c r="I129" s="73"/>
      <c r="J129" s="73"/>
      <c r="K129" s="73"/>
      <c r="L129" s="73"/>
      <c r="M129" s="73"/>
      <c r="N129" s="73"/>
      <c r="O129" s="73"/>
      <c r="P129" s="74"/>
      <c r="Q129" s="77"/>
    </row>
    <row r="130" spans="9:17" s="52" customFormat="1" ht="15" customHeight="1">
      <c r="I130" s="73"/>
      <c r="J130" s="73"/>
      <c r="K130" s="73"/>
      <c r="L130" s="73"/>
      <c r="M130" s="73"/>
      <c r="N130" s="73"/>
      <c r="O130" s="73"/>
      <c r="P130" s="74"/>
      <c r="Q130" s="77"/>
    </row>
    <row r="131" spans="9:17" s="52" customFormat="1" ht="15" customHeight="1">
      <c r="I131" s="73"/>
      <c r="J131" s="73"/>
      <c r="K131" s="73"/>
      <c r="L131" s="73"/>
      <c r="M131" s="73"/>
      <c r="N131" s="73"/>
      <c r="O131" s="73"/>
      <c r="P131" s="74"/>
      <c r="Q131" s="77"/>
    </row>
    <row r="132" spans="9:17" s="52" customFormat="1" ht="15" customHeight="1">
      <c r="I132" s="73"/>
      <c r="J132" s="73"/>
      <c r="K132" s="73"/>
      <c r="L132" s="73"/>
      <c r="M132" s="73"/>
      <c r="N132" s="73"/>
      <c r="O132" s="73"/>
      <c r="P132" s="74"/>
      <c r="Q132" s="77"/>
    </row>
    <row r="133" spans="9:17" s="52" customFormat="1" ht="15" customHeight="1">
      <c r="I133" s="73"/>
      <c r="J133" s="73"/>
      <c r="K133" s="73"/>
      <c r="L133" s="73"/>
      <c r="M133" s="73"/>
      <c r="N133" s="73"/>
      <c r="O133" s="73"/>
      <c r="P133" s="74"/>
      <c r="Q133" s="77"/>
    </row>
    <row r="134" spans="9:17" s="52" customFormat="1" ht="15" customHeight="1">
      <c r="I134" s="73"/>
      <c r="J134" s="73"/>
      <c r="K134" s="73"/>
      <c r="L134" s="73"/>
      <c r="M134" s="73"/>
      <c r="N134" s="73"/>
      <c r="O134" s="73"/>
      <c r="P134" s="74"/>
      <c r="Q134" s="77"/>
    </row>
    <row r="135" spans="9:17" s="52" customFormat="1" ht="15" customHeight="1">
      <c r="I135" s="73"/>
      <c r="J135" s="73"/>
      <c r="K135" s="73"/>
      <c r="L135" s="73"/>
      <c r="M135" s="73"/>
      <c r="N135" s="73"/>
      <c r="O135" s="73"/>
      <c r="P135" s="74"/>
      <c r="Q135" s="77"/>
    </row>
    <row r="136" spans="9:17" s="52" customFormat="1" ht="15" customHeight="1">
      <c r="I136" s="73"/>
      <c r="J136" s="73"/>
      <c r="K136" s="73"/>
      <c r="L136" s="73"/>
      <c r="M136" s="73"/>
      <c r="N136" s="73"/>
      <c r="O136" s="73"/>
      <c r="P136" s="74"/>
      <c r="Q136" s="77"/>
    </row>
    <row r="137" spans="9:17" s="52" customFormat="1" ht="15" customHeight="1">
      <c r="I137" s="73"/>
      <c r="J137" s="73"/>
      <c r="K137" s="73"/>
      <c r="L137" s="73"/>
      <c r="M137" s="73"/>
      <c r="N137" s="73"/>
      <c r="O137" s="73"/>
      <c r="P137" s="74"/>
      <c r="Q137" s="77"/>
    </row>
    <row r="138" spans="9:17" s="52" customFormat="1" ht="15" customHeight="1">
      <c r="I138" s="73"/>
      <c r="J138" s="73"/>
      <c r="K138" s="73"/>
      <c r="L138" s="73"/>
      <c r="M138" s="73"/>
      <c r="N138" s="73"/>
      <c r="O138" s="73"/>
      <c r="P138" s="74"/>
      <c r="Q138" s="77"/>
    </row>
    <row r="139" spans="9:17" s="52" customFormat="1" ht="15" customHeight="1">
      <c r="I139" s="73"/>
      <c r="J139" s="73"/>
      <c r="K139" s="73"/>
      <c r="L139" s="73"/>
      <c r="M139" s="73"/>
      <c r="N139" s="73"/>
      <c r="O139" s="73"/>
      <c r="P139" s="74"/>
      <c r="Q139" s="77"/>
    </row>
    <row r="140" spans="9:17" s="52" customFormat="1" ht="15" customHeight="1">
      <c r="I140" s="73"/>
      <c r="J140" s="73"/>
      <c r="K140" s="73"/>
      <c r="L140" s="73"/>
      <c r="M140" s="73"/>
      <c r="N140" s="73"/>
      <c r="O140" s="73"/>
      <c r="P140" s="74"/>
      <c r="Q140" s="77"/>
    </row>
    <row r="141" spans="9:17" s="52" customFormat="1" ht="15" customHeight="1">
      <c r="I141" s="73"/>
      <c r="J141" s="73"/>
      <c r="K141" s="73"/>
      <c r="L141" s="73"/>
      <c r="M141" s="73"/>
      <c r="N141" s="73"/>
      <c r="O141" s="73"/>
      <c r="P141" s="74"/>
      <c r="Q141" s="77"/>
    </row>
    <row r="142" spans="9:17" s="52" customFormat="1" ht="15" customHeight="1">
      <c r="I142" s="73"/>
      <c r="J142" s="73"/>
      <c r="K142" s="73"/>
      <c r="L142" s="73"/>
      <c r="M142" s="73"/>
      <c r="N142" s="73"/>
      <c r="O142" s="73"/>
      <c r="P142" s="74"/>
      <c r="Q142" s="77"/>
    </row>
    <row r="143" spans="9:17" s="52" customFormat="1" ht="15" customHeight="1">
      <c r="I143" s="73"/>
      <c r="J143" s="73"/>
      <c r="K143" s="73"/>
      <c r="L143" s="73"/>
      <c r="M143" s="73"/>
      <c r="N143" s="73"/>
      <c r="O143" s="73"/>
      <c r="P143" s="74"/>
      <c r="Q143" s="77"/>
    </row>
    <row r="144" spans="9:17" s="52" customFormat="1" ht="15" customHeight="1">
      <c r="I144" s="73"/>
      <c r="J144" s="73"/>
      <c r="K144" s="73"/>
      <c r="L144" s="73"/>
      <c r="M144" s="73"/>
      <c r="N144" s="73"/>
      <c r="O144" s="73"/>
      <c r="P144" s="74"/>
      <c r="Q144" s="77"/>
    </row>
    <row r="145" spans="9:17" s="52" customFormat="1" ht="15" customHeight="1">
      <c r="I145" s="73"/>
      <c r="J145" s="73"/>
      <c r="K145" s="73"/>
      <c r="L145" s="73"/>
      <c r="M145" s="73"/>
      <c r="N145" s="73"/>
      <c r="O145" s="73"/>
      <c r="P145" s="74"/>
      <c r="Q145" s="77"/>
    </row>
    <row r="146" spans="9:17" s="52" customFormat="1" ht="15" customHeight="1">
      <c r="I146" s="73"/>
      <c r="J146" s="73"/>
      <c r="K146" s="73"/>
      <c r="L146" s="73"/>
      <c r="M146" s="73"/>
      <c r="N146" s="73"/>
      <c r="O146" s="73"/>
      <c r="P146" s="74"/>
      <c r="Q146" s="77"/>
    </row>
    <row r="147" spans="9:17" s="52" customFormat="1" ht="15" customHeight="1">
      <c r="I147" s="73"/>
      <c r="J147" s="73"/>
      <c r="K147" s="73"/>
      <c r="L147" s="73"/>
      <c r="M147" s="73"/>
      <c r="N147" s="73"/>
      <c r="O147" s="73"/>
      <c r="P147" s="74"/>
      <c r="Q147" s="77"/>
    </row>
    <row r="148" spans="9:17" s="52" customFormat="1" ht="15" customHeight="1">
      <c r="I148" s="73"/>
      <c r="J148" s="73"/>
      <c r="K148" s="73"/>
      <c r="L148" s="73"/>
      <c r="M148" s="73"/>
      <c r="N148" s="73"/>
      <c r="O148" s="73"/>
      <c r="P148" s="74"/>
      <c r="Q148" s="77"/>
    </row>
    <row r="149" spans="9:17" s="52" customFormat="1" ht="15" customHeight="1">
      <c r="I149" s="73"/>
      <c r="J149" s="73"/>
      <c r="K149" s="73"/>
      <c r="L149" s="73"/>
      <c r="M149" s="73"/>
      <c r="N149" s="73"/>
      <c r="O149" s="73"/>
      <c r="P149" s="74"/>
      <c r="Q149" s="77"/>
    </row>
    <row r="150" spans="9:17" s="52" customFormat="1" ht="15" customHeight="1">
      <c r="I150" s="73"/>
      <c r="J150" s="73"/>
      <c r="K150" s="73"/>
      <c r="L150" s="73"/>
      <c r="M150" s="73"/>
      <c r="N150" s="73"/>
      <c r="O150" s="73"/>
      <c r="P150" s="74"/>
      <c r="Q150" s="77"/>
    </row>
    <row r="151" spans="9:17" s="52" customFormat="1" ht="15" customHeight="1">
      <c r="I151" s="73"/>
      <c r="J151" s="73"/>
      <c r="K151" s="73"/>
      <c r="L151" s="73"/>
      <c r="M151" s="73"/>
      <c r="N151" s="73"/>
      <c r="O151" s="73"/>
      <c r="P151" s="74"/>
      <c r="Q151" s="77"/>
    </row>
    <row r="152" spans="9:17" s="52" customFormat="1" ht="15" customHeight="1">
      <c r="I152" s="73"/>
      <c r="J152" s="73"/>
      <c r="K152" s="73"/>
      <c r="L152" s="73"/>
      <c r="M152" s="73"/>
      <c r="N152" s="73"/>
      <c r="O152" s="73"/>
      <c r="P152" s="74"/>
      <c r="Q152" s="77"/>
    </row>
    <row r="153" spans="9:17" s="52" customFormat="1" ht="15" customHeight="1">
      <c r="I153" s="73"/>
      <c r="J153" s="73"/>
      <c r="K153" s="73"/>
      <c r="L153" s="73"/>
      <c r="M153" s="73"/>
      <c r="N153" s="73"/>
      <c r="O153" s="73"/>
      <c r="P153" s="74"/>
      <c r="Q153" s="77"/>
    </row>
    <row r="154" spans="9:17" s="52" customFormat="1" ht="15" customHeight="1">
      <c r="I154" s="73"/>
      <c r="J154" s="73"/>
      <c r="K154" s="73"/>
      <c r="L154" s="73"/>
      <c r="M154" s="73"/>
      <c r="N154" s="73"/>
      <c r="O154" s="73"/>
      <c r="P154" s="74"/>
      <c r="Q154" s="77"/>
    </row>
    <row r="155" spans="9:17" s="52" customFormat="1" ht="15" customHeight="1">
      <c r="I155" s="73"/>
      <c r="J155" s="73"/>
      <c r="K155" s="73"/>
      <c r="L155" s="73"/>
      <c r="M155" s="73"/>
      <c r="N155" s="73"/>
      <c r="O155" s="73"/>
      <c r="P155" s="74"/>
      <c r="Q155" s="77"/>
    </row>
    <row r="156" spans="9:17" s="52" customFormat="1" ht="15" customHeight="1">
      <c r="I156" s="73"/>
      <c r="J156" s="73"/>
      <c r="K156" s="73"/>
      <c r="L156" s="73"/>
      <c r="M156" s="73"/>
      <c r="N156" s="73"/>
      <c r="O156" s="73"/>
      <c r="P156" s="74"/>
      <c r="Q156" s="77"/>
    </row>
    <row r="157" spans="9:17" s="52" customFormat="1" ht="15" customHeight="1">
      <c r="I157" s="73"/>
      <c r="J157" s="73"/>
      <c r="K157" s="73"/>
      <c r="L157" s="73"/>
      <c r="M157" s="73"/>
      <c r="N157" s="73"/>
      <c r="O157" s="73"/>
      <c r="P157" s="74"/>
      <c r="Q157" s="77"/>
    </row>
    <row r="158" spans="9:17" s="52" customFormat="1" ht="15" customHeight="1">
      <c r="I158" s="73"/>
      <c r="J158" s="73"/>
      <c r="K158" s="73"/>
      <c r="L158" s="73"/>
      <c r="M158" s="73"/>
      <c r="N158" s="73"/>
      <c r="O158" s="73"/>
      <c r="P158" s="74"/>
      <c r="Q158" s="77"/>
    </row>
    <row r="159" spans="9:17" s="52" customFormat="1" ht="15" customHeight="1">
      <c r="I159" s="73"/>
      <c r="J159" s="73"/>
      <c r="K159" s="73"/>
      <c r="L159" s="73"/>
      <c r="M159" s="73"/>
      <c r="N159" s="73"/>
      <c r="O159" s="73"/>
      <c r="P159" s="74"/>
      <c r="Q159" s="77"/>
    </row>
    <row r="160" spans="9:17" s="52" customFormat="1" ht="15" customHeight="1">
      <c r="I160" s="73"/>
      <c r="J160" s="73"/>
      <c r="K160" s="73"/>
      <c r="L160" s="73"/>
      <c r="M160" s="73"/>
      <c r="N160" s="73"/>
      <c r="O160" s="73"/>
      <c r="P160" s="74"/>
      <c r="Q160" s="77"/>
    </row>
    <row r="161" spans="9:17" s="52" customFormat="1" ht="15" customHeight="1">
      <c r="I161" s="73"/>
      <c r="J161" s="73"/>
      <c r="K161" s="73"/>
      <c r="L161" s="73"/>
      <c r="M161" s="73"/>
      <c r="N161" s="73"/>
      <c r="O161" s="73"/>
      <c r="P161" s="74"/>
      <c r="Q161" s="77"/>
    </row>
    <row r="162" spans="9:17" s="52" customFormat="1" ht="15" customHeight="1">
      <c r="I162" s="73"/>
      <c r="J162" s="73"/>
      <c r="K162" s="73"/>
      <c r="L162" s="73"/>
      <c r="M162" s="73"/>
      <c r="N162" s="73"/>
      <c r="O162" s="73"/>
      <c r="P162" s="74"/>
      <c r="Q162" s="77"/>
    </row>
    <row r="163" spans="9:17" s="52" customFormat="1" ht="15" customHeight="1">
      <c r="I163" s="73"/>
      <c r="J163" s="73"/>
      <c r="K163" s="73"/>
      <c r="L163" s="73"/>
      <c r="M163" s="73"/>
      <c r="N163" s="73"/>
      <c r="O163" s="73"/>
      <c r="P163" s="74"/>
      <c r="Q163" s="77"/>
    </row>
    <row r="164" spans="9:17" s="52" customFormat="1" ht="15" customHeight="1">
      <c r="I164" s="73"/>
      <c r="J164" s="73"/>
      <c r="K164" s="73"/>
      <c r="L164" s="73"/>
      <c r="M164" s="73"/>
      <c r="N164" s="73"/>
      <c r="O164" s="73"/>
      <c r="P164" s="74"/>
      <c r="Q164" s="77"/>
    </row>
    <row r="165" spans="9:17" s="52" customFormat="1" ht="15" customHeight="1">
      <c r="I165" s="73"/>
      <c r="J165" s="73"/>
      <c r="K165" s="73"/>
      <c r="L165" s="73"/>
      <c r="M165" s="73"/>
      <c r="N165" s="73"/>
      <c r="O165" s="73"/>
      <c r="P165" s="74"/>
      <c r="Q165" s="77"/>
    </row>
    <row r="166" spans="9:17" s="52" customFormat="1" ht="15" customHeight="1">
      <c r="I166" s="73"/>
      <c r="J166" s="73"/>
      <c r="K166" s="73"/>
      <c r="L166" s="73"/>
      <c r="M166" s="73"/>
      <c r="N166" s="73"/>
      <c r="O166" s="73"/>
      <c r="P166" s="74"/>
      <c r="Q166" s="77"/>
    </row>
    <row r="167" spans="9:17" s="52" customFormat="1" ht="15" customHeight="1">
      <c r="I167" s="73"/>
      <c r="J167" s="73"/>
      <c r="K167" s="73"/>
      <c r="L167" s="73"/>
      <c r="M167" s="73"/>
      <c r="N167" s="73"/>
      <c r="O167" s="73"/>
      <c r="P167" s="74"/>
      <c r="Q167" s="77"/>
    </row>
    <row r="168" spans="9:17" s="52" customFormat="1" ht="15" customHeight="1">
      <c r="I168" s="73"/>
      <c r="J168" s="73"/>
      <c r="K168" s="73"/>
      <c r="L168" s="73"/>
      <c r="M168" s="73"/>
      <c r="N168" s="73"/>
      <c r="O168" s="73"/>
      <c r="P168" s="74"/>
      <c r="Q168" s="77"/>
    </row>
    <row r="169" spans="9:17" s="52" customFormat="1" ht="15" customHeight="1">
      <c r="I169" s="73"/>
      <c r="J169" s="73"/>
      <c r="K169" s="73"/>
      <c r="L169" s="73"/>
      <c r="M169" s="73"/>
      <c r="N169" s="73"/>
      <c r="O169" s="73"/>
      <c r="P169" s="74"/>
      <c r="Q169" s="77"/>
    </row>
    <row r="170" spans="9:17" s="52" customFormat="1" ht="15" customHeight="1">
      <c r="I170" s="73"/>
      <c r="J170" s="73"/>
      <c r="K170" s="73"/>
      <c r="L170" s="73"/>
      <c r="M170" s="73"/>
      <c r="N170" s="73"/>
      <c r="O170" s="73"/>
      <c r="P170" s="74"/>
      <c r="Q170" s="77"/>
    </row>
    <row r="171" spans="9:17" s="52" customFormat="1" ht="15" customHeight="1">
      <c r="I171" s="73"/>
      <c r="J171" s="73"/>
      <c r="K171" s="73"/>
      <c r="L171" s="73"/>
      <c r="M171" s="73"/>
      <c r="N171" s="73"/>
      <c r="O171" s="73"/>
      <c r="P171" s="74"/>
      <c r="Q171" s="77"/>
    </row>
    <row r="172" spans="9:17" s="52" customFormat="1" ht="15" customHeight="1">
      <c r="I172" s="73"/>
      <c r="J172" s="73"/>
      <c r="K172" s="73"/>
      <c r="L172" s="73"/>
      <c r="M172" s="73"/>
      <c r="N172" s="73"/>
      <c r="O172" s="73"/>
      <c r="P172" s="74"/>
      <c r="Q172" s="77"/>
    </row>
    <row r="173" spans="9:17" s="52" customFormat="1" ht="15" customHeight="1">
      <c r="I173" s="73"/>
      <c r="J173" s="73"/>
      <c r="K173" s="73"/>
      <c r="L173" s="73"/>
      <c r="M173" s="73"/>
      <c r="N173" s="73"/>
      <c r="O173" s="73"/>
      <c r="P173" s="74"/>
      <c r="Q173" s="77"/>
    </row>
    <row r="174" spans="9:17" s="52" customFormat="1" ht="15" customHeight="1">
      <c r="I174" s="73"/>
      <c r="J174" s="73"/>
      <c r="K174" s="73"/>
      <c r="L174" s="73"/>
      <c r="M174" s="73"/>
      <c r="N174" s="73"/>
      <c r="O174" s="73"/>
      <c r="P174" s="74"/>
      <c r="Q174" s="77"/>
    </row>
    <row r="175" spans="9:17" s="52" customFormat="1" ht="15" customHeight="1">
      <c r="I175" s="73"/>
      <c r="J175" s="73"/>
      <c r="K175" s="73"/>
      <c r="L175" s="73"/>
      <c r="M175" s="73"/>
      <c r="N175" s="73"/>
      <c r="O175" s="73"/>
      <c r="P175" s="74"/>
      <c r="Q175" s="77"/>
    </row>
    <row r="176" spans="9:17" s="52" customFormat="1" ht="15" customHeight="1">
      <c r="I176" s="73"/>
      <c r="J176" s="73"/>
      <c r="K176" s="73"/>
      <c r="L176" s="73"/>
      <c r="M176" s="73"/>
      <c r="N176" s="73"/>
      <c r="O176" s="73"/>
      <c r="P176" s="74"/>
      <c r="Q176" s="77"/>
    </row>
    <row r="177" spans="9:17" s="52" customFormat="1" ht="15" customHeight="1">
      <c r="I177" s="73"/>
      <c r="J177" s="73"/>
      <c r="K177" s="73"/>
      <c r="L177" s="73"/>
      <c r="M177" s="73"/>
      <c r="N177" s="73"/>
      <c r="O177" s="73"/>
      <c r="P177" s="74"/>
      <c r="Q177" s="77"/>
    </row>
    <row r="178" spans="9:17" s="52" customFormat="1" ht="15" customHeight="1">
      <c r="I178" s="73"/>
      <c r="J178" s="73"/>
      <c r="K178" s="73"/>
      <c r="L178" s="73"/>
      <c r="M178" s="73"/>
      <c r="N178" s="73"/>
      <c r="O178" s="73"/>
      <c r="P178" s="74"/>
      <c r="Q178" s="77"/>
    </row>
    <row r="179" spans="9:17" s="52" customFormat="1" ht="15" customHeight="1">
      <c r="I179" s="73"/>
      <c r="J179" s="73"/>
      <c r="K179" s="73"/>
      <c r="L179" s="73"/>
      <c r="M179" s="73"/>
      <c r="N179" s="73"/>
      <c r="O179" s="73"/>
      <c r="P179" s="74"/>
      <c r="Q179" s="77"/>
    </row>
    <row r="180" spans="9:17" s="52" customFormat="1" ht="15" customHeight="1">
      <c r="I180" s="73"/>
      <c r="J180" s="73"/>
      <c r="K180" s="73"/>
      <c r="L180" s="73"/>
      <c r="M180" s="73"/>
      <c r="N180" s="73"/>
      <c r="O180" s="73"/>
      <c r="P180" s="74"/>
      <c r="Q180" s="77"/>
    </row>
    <row r="181" spans="9:17" s="52" customFormat="1" ht="15" customHeight="1">
      <c r="I181" s="73"/>
      <c r="J181" s="73"/>
      <c r="K181" s="73"/>
      <c r="L181" s="73"/>
      <c r="M181" s="73"/>
      <c r="N181" s="73"/>
      <c r="O181" s="73"/>
      <c r="P181" s="74"/>
      <c r="Q181" s="77"/>
    </row>
    <row r="182" spans="9:17" s="52" customFormat="1" ht="15" customHeight="1">
      <c r="I182" s="73"/>
      <c r="J182" s="73"/>
      <c r="K182" s="73"/>
      <c r="L182" s="73"/>
      <c r="M182" s="73"/>
      <c r="N182" s="73"/>
      <c r="O182" s="73"/>
      <c r="P182" s="74"/>
      <c r="Q182" s="77"/>
    </row>
    <row r="183" spans="9:17" s="52" customFormat="1" ht="15" customHeight="1">
      <c r="I183" s="73"/>
      <c r="J183" s="73"/>
      <c r="K183" s="73"/>
      <c r="L183" s="73"/>
      <c r="M183" s="73"/>
      <c r="N183" s="73"/>
      <c r="O183" s="73"/>
      <c r="P183" s="74"/>
      <c r="Q183" s="77"/>
    </row>
    <row r="184" spans="9:17" s="52" customFormat="1" ht="15" customHeight="1">
      <c r="I184" s="73"/>
      <c r="J184" s="73"/>
      <c r="K184" s="73"/>
      <c r="L184" s="73"/>
      <c r="M184" s="73"/>
      <c r="N184" s="73"/>
      <c r="O184" s="73"/>
      <c r="P184" s="74"/>
      <c r="Q184" s="77"/>
    </row>
    <row r="185" spans="9:17" s="52" customFormat="1" ht="15" customHeight="1">
      <c r="I185" s="73"/>
      <c r="J185" s="73"/>
      <c r="K185" s="73"/>
      <c r="L185" s="73"/>
      <c r="M185" s="73"/>
      <c r="N185" s="73"/>
      <c r="O185" s="73"/>
      <c r="P185" s="74"/>
      <c r="Q185" s="77"/>
    </row>
    <row r="186" spans="9:17" s="52" customFormat="1" ht="15" customHeight="1">
      <c r="I186" s="73"/>
      <c r="J186" s="73"/>
      <c r="K186" s="73"/>
      <c r="L186" s="73"/>
      <c r="M186" s="73"/>
      <c r="N186" s="73"/>
      <c r="O186" s="73"/>
      <c r="P186" s="74"/>
      <c r="Q186" s="77"/>
    </row>
    <row r="187" spans="9:17" s="52" customFormat="1" ht="15" customHeight="1">
      <c r="I187" s="73"/>
      <c r="J187" s="73"/>
      <c r="K187" s="73"/>
      <c r="L187" s="73"/>
      <c r="M187" s="73"/>
      <c r="N187" s="73"/>
      <c r="O187" s="73"/>
      <c r="P187" s="74"/>
      <c r="Q187" s="77"/>
    </row>
    <row r="188" spans="9:17" s="52" customFormat="1" ht="15" customHeight="1">
      <c r="I188" s="73"/>
      <c r="J188" s="73"/>
      <c r="K188" s="73"/>
      <c r="L188" s="73"/>
      <c r="M188" s="73"/>
      <c r="N188" s="73"/>
      <c r="O188" s="73"/>
      <c r="P188" s="74"/>
      <c r="Q188" s="77"/>
    </row>
    <row r="189" spans="9:17" s="52" customFormat="1" ht="15" customHeight="1">
      <c r="I189" s="73"/>
      <c r="J189" s="73"/>
      <c r="K189" s="73"/>
      <c r="L189" s="73"/>
      <c r="M189" s="73"/>
      <c r="N189" s="73"/>
      <c r="O189" s="73"/>
      <c r="P189" s="74"/>
      <c r="Q189" s="77"/>
    </row>
    <row r="190" spans="9:17" s="52" customFormat="1" ht="15" customHeight="1">
      <c r="I190" s="73"/>
      <c r="J190" s="73"/>
      <c r="K190" s="73"/>
      <c r="L190" s="73"/>
      <c r="M190" s="73"/>
      <c r="N190" s="73"/>
      <c r="O190" s="73"/>
      <c r="P190" s="74"/>
      <c r="Q190" s="77"/>
    </row>
    <row r="191" spans="9:17" s="52" customFormat="1" ht="15" customHeight="1">
      <c r="I191" s="73"/>
      <c r="J191" s="73"/>
      <c r="K191" s="73"/>
      <c r="L191" s="73"/>
      <c r="M191" s="73"/>
      <c r="N191" s="73"/>
      <c r="O191" s="73"/>
      <c r="P191" s="74"/>
      <c r="Q191" s="77"/>
    </row>
    <row r="192" spans="9:17" s="52" customFormat="1" ht="15" customHeight="1">
      <c r="I192" s="73"/>
      <c r="J192" s="73"/>
      <c r="K192" s="73"/>
      <c r="L192" s="73"/>
      <c r="M192" s="73"/>
      <c r="N192" s="73"/>
      <c r="O192" s="73"/>
      <c r="P192" s="74"/>
      <c r="Q192" s="77"/>
    </row>
    <row r="193" spans="9:17" s="52" customFormat="1" ht="15" customHeight="1">
      <c r="I193" s="73"/>
      <c r="J193" s="73"/>
      <c r="K193" s="73"/>
      <c r="L193" s="73"/>
      <c r="M193" s="73"/>
      <c r="N193" s="73"/>
      <c r="O193" s="73"/>
      <c r="P193" s="74"/>
      <c r="Q193" s="77"/>
    </row>
    <row r="194" spans="9:17" s="52" customFormat="1" ht="15" customHeight="1">
      <c r="I194" s="73"/>
      <c r="J194" s="73"/>
      <c r="K194" s="73"/>
      <c r="L194" s="73"/>
      <c r="M194" s="73"/>
      <c r="N194" s="73"/>
      <c r="O194" s="73"/>
      <c r="P194" s="74"/>
      <c r="Q194" s="77"/>
    </row>
    <row r="195" spans="9:17" s="52" customFormat="1" ht="15" customHeight="1">
      <c r="I195" s="73"/>
      <c r="J195" s="73"/>
      <c r="K195" s="73"/>
      <c r="L195" s="73"/>
      <c r="M195" s="73"/>
      <c r="N195" s="73"/>
      <c r="O195" s="73"/>
      <c r="P195" s="74"/>
      <c r="Q195" s="77"/>
    </row>
    <row r="196" spans="9:17" s="52" customFormat="1" ht="15" customHeight="1">
      <c r="I196" s="73"/>
      <c r="J196" s="73"/>
      <c r="K196" s="73"/>
      <c r="L196" s="73"/>
      <c r="M196" s="73"/>
      <c r="N196" s="73"/>
      <c r="O196" s="73"/>
      <c r="P196" s="74"/>
      <c r="Q196" s="77"/>
    </row>
    <row r="197" spans="9:17" s="52" customFormat="1" ht="15" customHeight="1">
      <c r="I197" s="73"/>
      <c r="J197" s="73"/>
      <c r="K197" s="73"/>
      <c r="L197" s="73"/>
      <c r="M197" s="73"/>
      <c r="N197" s="73"/>
      <c r="O197" s="73"/>
      <c r="P197" s="74"/>
      <c r="Q197" s="77"/>
    </row>
    <row r="198" spans="9:17" s="52" customFormat="1" ht="15" customHeight="1">
      <c r="I198" s="73"/>
      <c r="J198" s="73"/>
      <c r="K198" s="73"/>
      <c r="L198" s="73"/>
      <c r="M198" s="73"/>
      <c r="N198" s="73"/>
      <c r="O198" s="73"/>
      <c r="P198" s="74"/>
      <c r="Q198" s="77"/>
    </row>
    <row r="199" spans="9:17" s="52" customFormat="1" ht="15" customHeight="1">
      <c r="I199" s="73"/>
      <c r="J199" s="73"/>
      <c r="K199" s="73"/>
      <c r="L199" s="73"/>
      <c r="M199" s="73"/>
      <c r="N199" s="73"/>
      <c r="O199" s="73"/>
      <c r="P199" s="74"/>
      <c r="Q199" s="77"/>
    </row>
    <row r="200" spans="9:17" s="52" customFormat="1" ht="15" customHeight="1">
      <c r="I200" s="73"/>
      <c r="J200" s="73"/>
      <c r="K200" s="73"/>
      <c r="L200" s="73"/>
      <c r="M200" s="73"/>
      <c r="N200" s="73"/>
      <c r="O200" s="73"/>
      <c r="P200" s="74"/>
      <c r="Q200" s="77"/>
    </row>
    <row r="201" spans="9:17" s="52" customFormat="1" ht="15" customHeight="1">
      <c r="I201" s="73"/>
      <c r="J201" s="73"/>
      <c r="K201" s="73"/>
      <c r="L201" s="73"/>
      <c r="M201" s="73"/>
      <c r="N201" s="73"/>
      <c r="O201" s="73"/>
      <c r="P201" s="74"/>
      <c r="Q201" s="77"/>
    </row>
    <row r="202" spans="9:17" s="52" customFormat="1" ht="15" customHeight="1">
      <c r="I202" s="73"/>
      <c r="J202" s="73"/>
      <c r="K202" s="73"/>
      <c r="L202" s="73"/>
      <c r="M202" s="73"/>
      <c r="N202" s="73"/>
      <c r="O202" s="73"/>
      <c r="P202" s="74"/>
      <c r="Q202" s="77"/>
    </row>
    <row r="203" spans="9:17" s="52" customFormat="1" ht="15" customHeight="1">
      <c r="I203" s="73"/>
      <c r="J203" s="73"/>
      <c r="K203" s="73"/>
      <c r="L203" s="73"/>
      <c r="M203" s="73"/>
      <c r="N203" s="73"/>
      <c r="O203" s="73"/>
      <c r="P203" s="74"/>
      <c r="Q203" s="77"/>
    </row>
    <row r="204" spans="9:17" s="52" customFormat="1" ht="15" customHeight="1">
      <c r="I204" s="73"/>
      <c r="J204" s="73"/>
      <c r="K204" s="73"/>
      <c r="L204" s="73"/>
      <c r="M204" s="73"/>
      <c r="N204" s="73"/>
      <c r="O204" s="73"/>
      <c r="P204" s="74"/>
      <c r="Q204" s="77"/>
    </row>
    <row r="205" spans="9:17" s="52" customFormat="1" ht="15" customHeight="1">
      <c r="I205" s="73"/>
      <c r="J205" s="73"/>
      <c r="K205" s="73"/>
      <c r="L205" s="73"/>
      <c r="M205" s="73"/>
      <c r="N205" s="73"/>
      <c r="O205" s="73"/>
      <c r="P205" s="74"/>
      <c r="Q205" s="77"/>
    </row>
    <row r="206" spans="9:17" s="52" customFormat="1" ht="15" customHeight="1">
      <c r="I206" s="73"/>
      <c r="J206" s="73"/>
      <c r="K206" s="73"/>
      <c r="L206" s="73"/>
      <c r="M206" s="73"/>
      <c r="N206" s="73"/>
      <c r="O206" s="73"/>
      <c r="P206" s="74"/>
      <c r="Q206" s="77"/>
    </row>
    <row r="207" spans="9:17" s="52" customFormat="1" ht="15" customHeight="1">
      <c r="I207" s="73"/>
      <c r="J207" s="73"/>
      <c r="K207" s="73"/>
      <c r="L207" s="73"/>
      <c r="M207" s="73"/>
      <c r="N207" s="73"/>
      <c r="O207" s="73"/>
      <c r="P207" s="74"/>
      <c r="Q207" s="77"/>
    </row>
    <row r="208" spans="9:17" s="52" customFormat="1" ht="15" customHeight="1">
      <c r="I208" s="73"/>
      <c r="J208" s="73"/>
      <c r="K208" s="73"/>
      <c r="L208" s="73"/>
      <c r="M208" s="73"/>
      <c r="N208" s="73"/>
      <c r="O208" s="73"/>
      <c r="P208" s="74"/>
      <c r="Q208" s="77"/>
    </row>
    <row r="209" spans="9:17" s="52" customFormat="1" ht="15" customHeight="1">
      <c r="I209" s="73"/>
      <c r="J209" s="73"/>
      <c r="K209" s="73"/>
      <c r="L209" s="73"/>
      <c r="M209" s="73"/>
      <c r="N209" s="73"/>
      <c r="O209" s="73"/>
      <c r="P209" s="74"/>
      <c r="Q209" s="77"/>
    </row>
    <row r="210" spans="9:17" s="52" customFormat="1" ht="15" customHeight="1">
      <c r="I210" s="73"/>
      <c r="J210" s="73"/>
      <c r="K210" s="73"/>
      <c r="L210" s="73"/>
      <c r="M210" s="73"/>
      <c r="N210" s="73"/>
      <c r="O210" s="73"/>
      <c r="P210" s="74"/>
      <c r="Q210" s="77"/>
    </row>
    <row r="211" spans="9:17" s="52" customFormat="1" ht="15" customHeight="1">
      <c r="I211" s="73"/>
      <c r="J211" s="73"/>
      <c r="K211" s="73"/>
      <c r="L211" s="73"/>
      <c r="M211" s="73"/>
      <c r="N211" s="73"/>
      <c r="O211" s="73"/>
      <c r="P211" s="74"/>
      <c r="Q211" s="77"/>
    </row>
    <row r="212" spans="9:17" s="52" customFormat="1" ht="15" customHeight="1">
      <c r="I212" s="73"/>
      <c r="J212" s="73"/>
      <c r="K212" s="73"/>
      <c r="L212" s="73"/>
      <c r="M212" s="73"/>
      <c r="N212" s="73"/>
      <c r="O212" s="73"/>
      <c r="P212" s="74"/>
      <c r="Q212" s="77"/>
    </row>
    <row r="213" spans="9:17" s="52" customFormat="1" ht="15" customHeight="1">
      <c r="I213" s="73"/>
      <c r="J213" s="73"/>
      <c r="K213" s="73"/>
      <c r="L213" s="73"/>
      <c r="M213" s="73"/>
      <c r="N213" s="73"/>
      <c r="O213" s="73"/>
      <c r="P213" s="74"/>
      <c r="Q213" s="77"/>
    </row>
    <row r="214" spans="9:17" s="52" customFormat="1" ht="15" customHeight="1">
      <c r="I214" s="73"/>
      <c r="J214" s="73"/>
      <c r="K214" s="73"/>
      <c r="L214" s="73"/>
      <c r="M214" s="73"/>
      <c r="N214" s="73"/>
      <c r="O214" s="73"/>
      <c r="P214" s="74"/>
      <c r="Q214" s="77"/>
    </row>
    <row r="215" spans="9:17" s="52" customFormat="1" ht="15" customHeight="1">
      <c r="I215" s="73"/>
      <c r="J215" s="73"/>
      <c r="K215" s="73"/>
      <c r="L215" s="73"/>
      <c r="M215" s="73"/>
      <c r="N215" s="73"/>
      <c r="O215" s="73"/>
      <c r="P215" s="74"/>
      <c r="Q215" s="77"/>
    </row>
    <row r="216" spans="9:17" s="52" customFormat="1" ht="15" customHeight="1">
      <c r="I216" s="73"/>
      <c r="J216" s="73"/>
      <c r="K216" s="73"/>
      <c r="L216" s="73"/>
      <c r="M216" s="73"/>
      <c r="N216" s="73"/>
      <c r="O216" s="73"/>
      <c r="P216" s="74"/>
      <c r="Q216" s="77"/>
    </row>
    <row r="217" spans="9:17" s="52" customFormat="1" ht="15" customHeight="1">
      <c r="I217" s="73"/>
      <c r="J217" s="73"/>
      <c r="K217" s="73"/>
      <c r="L217" s="73"/>
      <c r="M217" s="73"/>
      <c r="N217" s="73"/>
      <c r="O217" s="73"/>
      <c r="P217" s="74"/>
      <c r="Q217" s="77"/>
    </row>
    <row r="218" spans="9:17" s="52" customFormat="1" ht="15" customHeight="1">
      <c r="I218" s="73"/>
      <c r="J218" s="73"/>
      <c r="K218" s="73"/>
      <c r="L218" s="73"/>
      <c r="M218" s="73"/>
      <c r="N218" s="73"/>
      <c r="O218" s="73"/>
      <c r="P218" s="74"/>
      <c r="Q218" s="77"/>
    </row>
    <row r="219" spans="9:17" s="52" customFormat="1" ht="15" customHeight="1">
      <c r="I219" s="73"/>
      <c r="J219" s="73"/>
      <c r="K219" s="73"/>
      <c r="L219" s="73"/>
      <c r="M219" s="73"/>
      <c r="N219" s="73"/>
      <c r="O219" s="73"/>
      <c r="P219" s="74"/>
      <c r="Q219" s="77"/>
    </row>
    <row r="220" spans="9:17" s="52" customFormat="1" ht="15" customHeight="1">
      <c r="I220" s="73"/>
      <c r="J220" s="73"/>
      <c r="K220" s="73"/>
      <c r="L220" s="73"/>
      <c r="M220" s="73"/>
      <c r="N220" s="73"/>
      <c r="O220" s="73"/>
      <c r="P220" s="74"/>
      <c r="Q220" s="77"/>
    </row>
    <row r="221" spans="9:17" s="52" customFormat="1" ht="15" customHeight="1">
      <c r="I221" s="73"/>
      <c r="J221" s="73"/>
      <c r="K221" s="73"/>
      <c r="L221" s="73"/>
      <c r="M221" s="73"/>
      <c r="N221" s="73"/>
      <c r="O221" s="73"/>
      <c r="P221" s="74"/>
      <c r="Q221" s="77"/>
    </row>
    <row r="222" spans="9:17" s="52" customFormat="1" ht="15" customHeight="1">
      <c r="I222" s="73"/>
      <c r="J222" s="73"/>
      <c r="K222" s="73"/>
      <c r="L222" s="73"/>
      <c r="M222" s="73"/>
      <c r="N222" s="73"/>
      <c r="O222" s="73"/>
      <c r="P222" s="74"/>
      <c r="Q222" s="77"/>
    </row>
    <row r="223" spans="9:17" s="52" customFormat="1" ht="15" customHeight="1">
      <c r="I223" s="73"/>
      <c r="J223" s="73"/>
      <c r="K223" s="73"/>
      <c r="L223" s="73"/>
      <c r="M223" s="73"/>
      <c r="N223" s="73"/>
      <c r="O223" s="73"/>
      <c r="P223" s="74"/>
      <c r="Q223" s="77"/>
    </row>
    <row r="224" spans="9:17" s="52" customFormat="1" ht="15" customHeight="1">
      <c r="I224" s="73"/>
      <c r="J224" s="73"/>
      <c r="K224" s="73"/>
      <c r="L224" s="73"/>
      <c r="M224" s="73"/>
      <c r="N224" s="73"/>
      <c r="O224" s="73"/>
      <c r="P224" s="74"/>
      <c r="Q224" s="77"/>
    </row>
    <row r="225" spans="9:17" s="52" customFormat="1" ht="15" customHeight="1">
      <c r="I225" s="73"/>
      <c r="J225" s="73"/>
      <c r="K225" s="73"/>
      <c r="L225" s="73"/>
      <c r="M225" s="73"/>
      <c r="N225" s="73"/>
      <c r="O225" s="73"/>
      <c r="P225" s="74"/>
      <c r="Q225" s="77"/>
    </row>
    <row r="226" spans="9:17" s="52" customFormat="1" ht="15" customHeight="1">
      <c r="I226" s="73"/>
      <c r="J226" s="73"/>
      <c r="K226" s="73"/>
      <c r="L226" s="73"/>
      <c r="M226" s="73"/>
      <c r="N226" s="73"/>
      <c r="O226" s="73"/>
      <c r="P226" s="74"/>
      <c r="Q226" s="77"/>
    </row>
    <row r="227" spans="9:17" s="52" customFormat="1" ht="15" customHeight="1">
      <c r="I227" s="73"/>
      <c r="J227" s="73"/>
      <c r="K227" s="73"/>
      <c r="L227" s="73"/>
      <c r="M227" s="73"/>
      <c r="N227" s="73"/>
      <c r="O227" s="73"/>
      <c r="P227" s="74"/>
      <c r="Q227" s="77"/>
    </row>
    <row r="228" spans="9:17" s="52" customFormat="1" ht="15" customHeight="1">
      <c r="I228" s="73"/>
      <c r="J228" s="73"/>
      <c r="K228" s="73"/>
      <c r="L228" s="73"/>
      <c r="M228" s="73"/>
      <c r="N228" s="73"/>
      <c r="O228" s="73"/>
      <c r="P228" s="74"/>
      <c r="Q228" s="77"/>
    </row>
    <row r="229" spans="9:17" s="52" customFormat="1" ht="15" customHeight="1">
      <c r="I229" s="73"/>
      <c r="J229" s="73"/>
      <c r="K229" s="73"/>
      <c r="L229" s="73"/>
      <c r="M229" s="73"/>
      <c r="N229" s="73"/>
      <c r="O229" s="73"/>
      <c r="P229" s="74"/>
      <c r="Q229" s="77"/>
    </row>
    <row r="230" spans="9:17" s="52" customFormat="1" ht="15" customHeight="1">
      <c r="I230" s="73"/>
      <c r="J230" s="73"/>
      <c r="K230" s="73"/>
      <c r="L230" s="73"/>
      <c r="M230" s="73"/>
      <c r="N230" s="73"/>
      <c r="O230" s="73"/>
      <c r="P230" s="74"/>
      <c r="Q230" s="77"/>
    </row>
    <row r="231" spans="9:17" s="52" customFormat="1" ht="15" customHeight="1">
      <c r="I231" s="73"/>
      <c r="J231" s="73"/>
      <c r="K231" s="73"/>
      <c r="L231" s="73"/>
      <c r="M231" s="73"/>
      <c r="N231" s="73"/>
      <c r="O231" s="73"/>
      <c r="P231" s="74"/>
      <c r="Q231" s="77"/>
    </row>
    <row r="232" spans="9:17" s="52" customFormat="1" ht="15" customHeight="1">
      <c r="I232" s="73"/>
      <c r="J232" s="73"/>
      <c r="K232" s="73"/>
      <c r="L232" s="73"/>
      <c r="M232" s="73"/>
      <c r="N232" s="73"/>
      <c r="O232" s="73"/>
      <c r="P232" s="74"/>
      <c r="Q232" s="77"/>
    </row>
    <row r="233" spans="9:17" s="52" customFormat="1" ht="15" customHeight="1">
      <c r="I233" s="73"/>
      <c r="J233" s="73"/>
      <c r="K233" s="73"/>
      <c r="L233" s="73"/>
      <c r="M233" s="73"/>
      <c r="N233" s="73"/>
      <c r="O233" s="73"/>
      <c r="P233" s="74"/>
      <c r="Q233" s="77"/>
    </row>
    <row r="234" spans="9:17" s="52" customFormat="1" ht="15" customHeight="1">
      <c r="I234" s="73"/>
      <c r="J234" s="73"/>
      <c r="K234" s="73"/>
      <c r="L234" s="73"/>
      <c r="M234" s="73"/>
      <c r="N234" s="73"/>
      <c r="O234" s="73"/>
      <c r="P234" s="74"/>
      <c r="Q234" s="77"/>
    </row>
    <row r="235" spans="9:17" s="52" customFormat="1" ht="15" customHeight="1">
      <c r="I235" s="73"/>
      <c r="J235" s="73"/>
      <c r="K235" s="73"/>
      <c r="L235" s="73"/>
      <c r="M235" s="73"/>
      <c r="N235" s="73"/>
      <c r="O235" s="73"/>
      <c r="P235" s="74"/>
      <c r="Q235" s="77"/>
    </row>
    <row r="236" spans="9:17" s="52" customFormat="1" ht="15" customHeight="1">
      <c r="I236" s="73"/>
      <c r="J236" s="73"/>
      <c r="K236" s="73"/>
      <c r="L236" s="73"/>
      <c r="M236" s="73"/>
      <c r="N236" s="73"/>
      <c r="O236" s="73"/>
      <c r="P236" s="74"/>
      <c r="Q236" s="77"/>
    </row>
    <row r="237" spans="9:17" s="52" customFormat="1" ht="15" customHeight="1">
      <c r="I237" s="73"/>
      <c r="J237" s="73"/>
      <c r="K237" s="73"/>
      <c r="L237" s="73"/>
      <c r="M237" s="73"/>
      <c r="N237" s="73"/>
      <c r="O237" s="73"/>
      <c r="P237" s="74"/>
      <c r="Q237" s="77"/>
    </row>
    <row r="238" spans="9:17" s="52" customFormat="1" ht="15" customHeight="1">
      <c r="I238" s="73"/>
      <c r="J238" s="73"/>
      <c r="K238" s="73"/>
      <c r="L238" s="73"/>
      <c r="M238" s="73"/>
      <c r="N238" s="73"/>
      <c r="O238" s="73"/>
      <c r="P238" s="74"/>
      <c r="Q238" s="77"/>
    </row>
    <row r="239" spans="9:17" s="52" customFormat="1" ht="15" customHeight="1">
      <c r="I239" s="73"/>
      <c r="J239" s="73"/>
      <c r="K239" s="73"/>
      <c r="L239" s="73"/>
      <c r="M239" s="73"/>
      <c r="N239" s="73"/>
      <c r="O239" s="73"/>
      <c r="P239" s="74"/>
      <c r="Q239" s="77"/>
    </row>
    <row r="240" spans="9:17" s="52" customFormat="1" ht="15" customHeight="1">
      <c r="I240" s="73"/>
      <c r="J240" s="73"/>
      <c r="K240" s="73"/>
      <c r="L240" s="73"/>
      <c r="M240" s="73"/>
      <c r="N240" s="73"/>
      <c r="O240" s="73"/>
      <c r="P240" s="74"/>
      <c r="Q240" s="77"/>
    </row>
    <row r="241" spans="9:17" s="52" customFormat="1" ht="15" customHeight="1">
      <c r="I241" s="73"/>
      <c r="J241" s="73"/>
      <c r="K241" s="73"/>
      <c r="L241" s="73"/>
      <c r="M241" s="73"/>
      <c r="N241" s="73"/>
      <c r="O241" s="73"/>
      <c r="P241" s="74"/>
      <c r="Q241" s="77"/>
    </row>
    <row r="242" spans="9:17" s="52" customFormat="1" ht="15" customHeight="1">
      <c r="I242" s="73"/>
      <c r="J242" s="73"/>
      <c r="K242" s="73"/>
      <c r="L242" s="73"/>
      <c r="M242" s="73"/>
      <c r="N242" s="73"/>
      <c r="O242" s="73"/>
      <c r="P242" s="74"/>
      <c r="Q242" s="77"/>
    </row>
    <row r="243" spans="9:17" s="52" customFormat="1" ht="15" customHeight="1">
      <c r="I243" s="73"/>
      <c r="J243" s="73"/>
      <c r="K243" s="73"/>
      <c r="L243" s="73"/>
      <c r="M243" s="73"/>
      <c r="N243" s="73"/>
      <c r="O243" s="73"/>
      <c r="P243" s="74"/>
      <c r="Q243" s="77"/>
    </row>
    <row r="244" spans="9:17" s="52" customFormat="1" ht="15" customHeight="1">
      <c r="I244" s="73"/>
      <c r="J244" s="73"/>
      <c r="K244" s="73"/>
      <c r="L244" s="73"/>
      <c r="M244" s="73"/>
      <c r="N244" s="73"/>
      <c r="O244" s="73"/>
      <c r="P244" s="74"/>
      <c r="Q244" s="77"/>
    </row>
    <row r="245" spans="9:17" s="52" customFormat="1" ht="15" customHeight="1">
      <c r="I245" s="73"/>
      <c r="J245" s="73"/>
      <c r="K245" s="73"/>
      <c r="L245" s="73"/>
      <c r="M245" s="73"/>
      <c r="N245" s="73"/>
      <c r="O245" s="73"/>
      <c r="P245" s="74"/>
      <c r="Q245" s="77"/>
    </row>
    <row r="246" spans="9:17" s="52" customFormat="1" ht="15" customHeight="1">
      <c r="I246" s="73"/>
      <c r="J246" s="73"/>
      <c r="K246" s="73"/>
      <c r="L246" s="73"/>
      <c r="M246" s="73"/>
      <c r="N246" s="73"/>
      <c r="O246" s="73"/>
      <c r="P246" s="74"/>
      <c r="Q246" s="77"/>
    </row>
    <row r="247" spans="9:17" s="52" customFormat="1" ht="15" customHeight="1">
      <c r="I247" s="73"/>
      <c r="J247" s="73"/>
      <c r="K247" s="73"/>
      <c r="L247" s="73"/>
      <c r="M247" s="73"/>
      <c r="N247" s="73"/>
      <c r="O247" s="73"/>
      <c r="P247" s="74"/>
      <c r="Q247" s="77"/>
    </row>
    <row r="248" spans="9:17" s="52" customFormat="1" ht="15" customHeight="1">
      <c r="I248" s="73"/>
      <c r="J248" s="73"/>
      <c r="K248" s="73"/>
      <c r="L248" s="73"/>
      <c r="M248" s="73"/>
      <c r="N248" s="73"/>
      <c r="O248" s="73"/>
      <c r="P248" s="74"/>
      <c r="Q248" s="77"/>
    </row>
    <row r="249" spans="9:17" s="52" customFormat="1" ht="15" customHeight="1">
      <c r="I249" s="73"/>
      <c r="J249" s="73"/>
      <c r="K249" s="73"/>
      <c r="L249" s="73"/>
      <c r="M249" s="73"/>
      <c r="N249" s="73"/>
      <c r="O249" s="73"/>
      <c r="P249" s="74"/>
      <c r="Q249" s="77"/>
    </row>
    <row r="250" spans="9:17" s="52" customFormat="1" ht="15" customHeight="1">
      <c r="I250" s="73"/>
      <c r="J250" s="73"/>
      <c r="K250" s="73"/>
      <c r="L250" s="73"/>
      <c r="M250" s="73"/>
      <c r="N250" s="73"/>
      <c r="O250" s="73"/>
      <c r="P250" s="74"/>
      <c r="Q250" s="77"/>
    </row>
    <row r="251" spans="9:17" s="52" customFormat="1" ht="15" customHeight="1">
      <c r="I251" s="73"/>
      <c r="J251" s="73"/>
      <c r="K251" s="73"/>
      <c r="L251" s="73"/>
      <c r="M251" s="73"/>
      <c r="N251" s="73"/>
      <c r="O251" s="73"/>
      <c r="P251" s="74"/>
      <c r="Q251" s="77"/>
    </row>
    <row r="252" spans="9:17" s="52" customFormat="1" ht="15" customHeight="1">
      <c r="I252" s="73"/>
      <c r="J252" s="73"/>
      <c r="K252" s="73"/>
      <c r="L252" s="73"/>
      <c r="M252" s="73"/>
      <c r="N252" s="73"/>
      <c r="O252" s="73"/>
      <c r="P252" s="74"/>
      <c r="Q252" s="77"/>
    </row>
    <row r="253" spans="9:17" s="52" customFormat="1" ht="15" customHeight="1">
      <c r="I253" s="73"/>
      <c r="J253" s="73"/>
      <c r="K253" s="73"/>
      <c r="L253" s="73"/>
      <c r="M253" s="73"/>
      <c r="N253" s="73"/>
      <c r="O253" s="73"/>
      <c r="P253" s="74"/>
      <c r="Q253" s="77"/>
    </row>
    <row r="254" spans="9:17" s="52" customFormat="1" ht="15" customHeight="1">
      <c r="I254" s="73"/>
      <c r="J254" s="73"/>
      <c r="K254" s="73"/>
      <c r="L254" s="73"/>
      <c r="M254" s="73"/>
      <c r="N254" s="73"/>
      <c r="O254" s="73"/>
      <c r="P254" s="74"/>
      <c r="Q254" s="77"/>
    </row>
    <row r="255" spans="9:17" s="52" customFormat="1" ht="15" customHeight="1">
      <c r="I255" s="73"/>
      <c r="J255" s="73"/>
      <c r="K255" s="73"/>
      <c r="L255" s="73"/>
      <c r="M255" s="73"/>
      <c r="N255" s="73"/>
      <c r="O255" s="73"/>
      <c r="P255" s="74"/>
      <c r="Q255" s="77"/>
    </row>
    <row r="256" spans="9:17" s="52" customFormat="1" ht="15" customHeight="1">
      <c r="I256" s="73"/>
      <c r="J256" s="73"/>
      <c r="K256" s="73"/>
      <c r="L256" s="73"/>
      <c r="M256" s="73"/>
      <c r="N256" s="73"/>
      <c r="O256" s="73"/>
      <c r="P256" s="74"/>
      <c r="Q256" s="77"/>
    </row>
    <row r="257" spans="9:17" s="52" customFormat="1" ht="15" customHeight="1">
      <c r="I257" s="73"/>
      <c r="J257" s="73"/>
      <c r="K257" s="73"/>
      <c r="L257" s="73"/>
      <c r="M257" s="73"/>
      <c r="N257" s="73"/>
      <c r="O257" s="73"/>
      <c r="P257" s="74"/>
      <c r="Q257" s="77"/>
    </row>
    <row r="258" spans="9:17" s="52" customFormat="1" ht="15" customHeight="1">
      <c r="I258" s="73"/>
      <c r="J258" s="73"/>
      <c r="K258" s="73"/>
      <c r="L258" s="73"/>
      <c r="M258" s="73"/>
      <c r="N258" s="73"/>
      <c r="O258" s="73"/>
      <c r="P258" s="74"/>
      <c r="Q258" s="77"/>
    </row>
  </sheetData>
  <sheetProtection/>
  <mergeCells count="16">
    <mergeCell ref="A2:AA2"/>
    <mergeCell ref="C4:E4"/>
    <mergeCell ref="F4:H4"/>
    <mergeCell ref="I4:K4"/>
    <mergeCell ref="L4:N4"/>
    <mergeCell ref="P4:R4"/>
    <mergeCell ref="S4:U4"/>
    <mergeCell ref="V4:X4"/>
    <mergeCell ref="Y4:AA4"/>
    <mergeCell ref="AB4:AD4"/>
    <mergeCell ref="AE4:AG4"/>
    <mergeCell ref="AH4:AK4"/>
    <mergeCell ref="A6:B6"/>
    <mergeCell ref="A34:AA34"/>
    <mergeCell ref="A4:A5"/>
    <mergeCell ref="B4:B5"/>
  </mergeCells>
  <printOptions horizontalCentered="1"/>
  <pageMargins left="0.39305555555555555" right="0.39305555555555555" top="0.5902777777777778" bottom="0.7909722222222222" header="0.5" footer="0.5"/>
  <pageSetup fitToHeight="0" fitToWidth="1" horizontalDpi="600" verticalDpi="600" orientation="landscape" paperSize="8" scale="9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B131"/>
  <sheetViews>
    <sheetView zoomScale="85" zoomScaleNormal="85" zoomScaleSheetLayoutView="100" workbookViewId="0" topLeftCell="A1">
      <selection activeCell="Q24" sqref="Q24"/>
    </sheetView>
  </sheetViews>
  <sheetFormatPr defaultColWidth="8.125" defaultRowHeight="13.5" customHeight="1"/>
  <cols>
    <col min="1" max="1" width="11.125" style="3" customWidth="1"/>
    <col min="2" max="3" width="11.125" style="33" customWidth="1"/>
    <col min="4" max="4" width="11.375" style="5" customWidth="1"/>
    <col min="5" max="5" width="8.125" style="5" customWidth="1"/>
    <col min="6" max="6" width="9.375" style="5" bestFit="1" customWidth="1"/>
    <col min="7" max="7" width="7.875" style="5" customWidth="1"/>
    <col min="8" max="8" width="10.625" style="5" customWidth="1"/>
    <col min="9" max="9" width="8.125" style="5" customWidth="1"/>
    <col min="10" max="10" width="8.50390625" style="5" bestFit="1" customWidth="1"/>
    <col min="11" max="13" width="8.125" style="5" customWidth="1"/>
    <col min="14" max="14" width="9.375" style="5" customWidth="1"/>
    <col min="15" max="15" width="8.125" style="5" customWidth="1"/>
    <col min="16" max="16" width="8.50390625" style="5" bestFit="1" customWidth="1"/>
    <col min="17" max="19" width="8.125" style="5" customWidth="1"/>
    <col min="20" max="20" width="9.50390625" style="5" bestFit="1" customWidth="1"/>
    <col min="21" max="25" width="8.125" style="5" customWidth="1"/>
    <col min="26" max="26" width="9.50390625" style="5" bestFit="1" customWidth="1"/>
    <col min="27" max="27" width="8.125" style="5" customWidth="1"/>
    <col min="28" max="28" width="9.50390625" style="5" bestFit="1" customWidth="1"/>
    <col min="29" max="16384" width="8.125" style="5" customWidth="1"/>
  </cols>
  <sheetData>
    <row r="1" ht="13.5" customHeight="1">
      <c r="A1" s="3" t="s">
        <v>237</v>
      </c>
    </row>
    <row r="2" spans="1:28" ht="20.25">
      <c r="A2" s="34" t="s">
        <v>238</v>
      </c>
      <c r="B2" s="34"/>
      <c r="C2" s="34"/>
      <c r="D2" s="34"/>
      <c r="E2" s="34"/>
      <c r="F2" s="34"/>
      <c r="G2" s="34"/>
      <c r="H2" s="34"/>
      <c r="I2" s="34"/>
      <c r="J2" s="34"/>
      <c r="K2" s="34"/>
      <c r="L2" s="34"/>
      <c r="M2" s="34"/>
      <c r="N2" s="34"/>
      <c r="O2" s="34"/>
      <c r="P2" s="34"/>
      <c r="Q2" s="34"/>
      <c r="R2" s="34"/>
      <c r="S2" s="34"/>
      <c r="T2" s="34"/>
      <c r="U2" s="34"/>
      <c r="V2" s="34"/>
      <c r="W2" s="34"/>
      <c r="X2" s="34"/>
      <c r="Y2" s="34"/>
      <c r="Z2" s="34"/>
      <c r="AA2" s="34"/>
      <c r="AB2" s="34"/>
    </row>
    <row r="3" spans="1:28" ht="13.5">
      <c r="A3" s="35" t="s">
        <v>239</v>
      </c>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13.5">
      <c r="A4" s="36" t="s">
        <v>240</v>
      </c>
      <c r="B4" s="36"/>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28" ht="13.5">
      <c r="A5" s="37" t="s">
        <v>4</v>
      </c>
      <c r="B5" s="38" t="s">
        <v>241</v>
      </c>
      <c r="C5" s="38"/>
      <c r="D5" s="39"/>
      <c r="E5" s="38" t="s">
        <v>242</v>
      </c>
      <c r="F5" s="38"/>
      <c r="G5" s="38"/>
      <c r="H5" s="38"/>
      <c r="I5" s="38"/>
      <c r="J5" s="38"/>
      <c r="K5" s="38"/>
      <c r="L5" s="38"/>
      <c r="M5" s="38" t="s">
        <v>243</v>
      </c>
      <c r="N5" s="38"/>
      <c r="O5" s="38"/>
      <c r="P5" s="38"/>
      <c r="Q5" s="38"/>
      <c r="R5" s="38"/>
      <c r="S5" s="38" t="s">
        <v>244</v>
      </c>
      <c r="T5" s="38"/>
      <c r="U5" s="38"/>
      <c r="V5" s="38"/>
      <c r="W5" s="38"/>
      <c r="X5" s="38"/>
      <c r="Y5" s="38" t="s">
        <v>245</v>
      </c>
      <c r="Z5" s="38"/>
      <c r="AA5" s="38"/>
      <c r="AB5" s="38"/>
    </row>
    <row r="6" spans="1:28" ht="40.5">
      <c r="A6" s="37"/>
      <c r="B6" s="38" t="s">
        <v>246</v>
      </c>
      <c r="C6" s="38" t="s">
        <v>246</v>
      </c>
      <c r="D6" s="39" t="s">
        <v>247</v>
      </c>
      <c r="E6" s="38" t="s">
        <v>248</v>
      </c>
      <c r="F6" s="38" t="s">
        <v>249</v>
      </c>
      <c r="G6" s="38" t="s">
        <v>250</v>
      </c>
      <c r="H6" s="38" t="s">
        <v>251</v>
      </c>
      <c r="I6" s="38" t="s">
        <v>252</v>
      </c>
      <c r="J6" s="38" t="s">
        <v>253</v>
      </c>
      <c r="K6" s="38" t="s">
        <v>254</v>
      </c>
      <c r="L6" s="38" t="s">
        <v>255</v>
      </c>
      <c r="M6" s="38" t="s">
        <v>256</v>
      </c>
      <c r="N6" s="38" t="s">
        <v>257</v>
      </c>
      <c r="O6" s="38" t="s">
        <v>258</v>
      </c>
      <c r="P6" s="38" t="s">
        <v>259</v>
      </c>
      <c r="Q6" s="38" t="s">
        <v>254</v>
      </c>
      <c r="R6" s="38" t="s">
        <v>260</v>
      </c>
      <c r="S6" s="38" t="s">
        <v>256</v>
      </c>
      <c r="T6" s="38" t="s">
        <v>261</v>
      </c>
      <c r="U6" s="38" t="s">
        <v>258</v>
      </c>
      <c r="V6" s="38" t="s">
        <v>262</v>
      </c>
      <c r="W6" s="38" t="s">
        <v>254</v>
      </c>
      <c r="X6" s="38" t="s">
        <v>260</v>
      </c>
      <c r="Y6" s="38" t="s">
        <v>263</v>
      </c>
      <c r="Z6" s="38" t="s">
        <v>264</v>
      </c>
      <c r="AA6" s="38" t="s">
        <v>265</v>
      </c>
      <c r="AB6" s="38" t="s">
        <v>266</v>
      </c>
    </row>
    <row r="7" spans="1:28" ht="13.5">
      <c r="A7" s="37"/>
      <c r="B7" s="38" t="s">
        <v>246</v>
      </c>
      <c r="C7" s="38" t="s">
        <v>246</v>
      </c>
      <c r="D7" s="38" t="s">
        <v>246</v>
      </c>
      <c r="E7" s="38" t="s">
        <v>267</v>
      </c>
      <c r="F7" s="38" t="s">
        <v>268</v>
      </c>
      <c r="G7" s="38" t="s">
        <v>267</v>
      </c>
      <c r="H7" s="38" t="s">
        <v>268</v>
      </c>
      <c r="I7" s="38" t="s">
        <v>267</v>
      </c>
      <c r="J7" s="38" t="s">
        <v>268</v>
      </c>
      <c r="K7" s="38" t="s">
        <v>267</v>
      </c>
      <c r="L7" s="38" t="s">
        <v>268</v>
      </c>
      <c r="M7" s="38" t="s">
        <v>267</v>
      </c>
      <c r="N7" s="38" t="s">
        <v>268</v>
      </c>
      <c r="O7" s="38" t="s">
        <v>267</v>
      </c>
      <c r="P7" s="38" t="s">
        <v>268</v>
      </c>
      <c r="Q7" s="38" t="s">
        <v>267</v>
      </c>
      <c r="R7" s="38" t="s">
        <v>268</v>
      </c>
      <c r="S7" s="38" t="s">
        <v>267</v>
      </c>
      <c r="T7" s="38" t="s">
        <v>268</v>
      </c>
      <c r="U7" s="38" t="s">
        <v>267</v>
      </c>
      <c r="V7" s="38" t="s">
        <v>268</v>
      </c>
      <c r="W7" s="38" t="s">
        <v>267</v>
      </c>
      <c r="X7" s="38" t="s">
        <v>268</v>
      </c>
      <c r="Y7" s="38" t="s">
        <v>267</v>
      </c>
      <c r="Z7" s="38" t="s">
        <v>268</v>
      </c>
      <c r="AA7" s="38" t="s">
        <v>267</v>
      </c>
      <c r="AB7" s="38" t="s">
        <v>268</v>
      </c>
    </row>
    <row r="8" spans="1:28" s="32" customFormat="1" ht="13.5">
      <c r="A8" s="40" t="s">
        <v>181</v>
      </c>
      <c r="B8" s="40">
        <f>B11</f>
        <v>3332.5499999999997</v>
      </c>
      <c r="C8" s="40">
        <f>C11</f>
        <v>14686.74</v>
      </c>
      <c r="D8" s="40">
        <f>D11</f>
        <v>18019.29</v>
      </c>
      <c r="E8" s="40">
        <f aca="true" t="shared" si="0" ref="E8:AB8">E11</f>
        <v>106015</v>
      </c>
      <c r="F8" s="40">
        <f t="shared" si="0"/>
        <v>5300750</v>
      </c>
      <c r="G8" s="40">
        <f t="shared" si="0"/>
        <v>26225</v>
      </c>
      <c r="H8" s="40">
        <f t="shared" si="0"/>
        <v>13112500</v>
      </c>
      <c r="I8" s="40">
        <f t="shared" si="0"/>
        <v>2694</v>
      </c>
      <c r="J8" s="40">
        <f t="shared" si="0"/>
        <v>4983900</v>
      </c>
      <c r="K8" s="40">
        <f t="shared" si="0"/>
        <v>335</v>
      </c>
      <c r="L8" s="40">
        <f t="shared" si="0"/>
        <v>402000</v>
      </c>
      <c r="M8" s="40">
        <f t="shared" si="0"/>
        <v>294280</v>
      </c>
      <c r="N8" s="40">
        <f t="shared" si="0"/>
        <v>37079280</v>
      </c>
      <c r="O8" s="40">
        <f t="shared" si="0"/>
        <v>4848</v>
      </c>
      <c r="P8" s="40">
        <f t="shared" si="0"/>
        <v>3873642</v>
      </c>
      <c r="Q8" s="40">
        <f t="shared" si="0"/>
        <v>227</v>
      </c>
      <c r="R8" s="40">
        <f t="shared" si="0"/>
        <v>178876</v>
      </c>
      <c r="S8" s="40">
        <f t="shared" si="0"/>
        <v>252963</v>
      </c>
      <c r="T8" s="40">
        <f t="shared" si="0"/>
        <v>22260744</v>
      </c>
      <c r="U8" s="40">
        <f t="shared" si="0"/>
        <v>1091</v>
      </c>
      <c r="V8" s="40">
        <f t="shared" si="0"/>
        <v>211654</v>
      </c>
      <c r="W8" s="40">
        <f t="shared" si="0"/>
        <v>132</v>
      </c>
      <c r="X8" s="40">
        <f t="shared" si="0"/>
        <v>104016</v>
      </c>
      <c r="Y8" s="40">
        <f t="shared" si="0"/>
        <v>438348</v>
      </c>
      <c r="Z8" s="40">
        <f t="shared" si="0"/>
        <v>15780780</v>
      </c>
      <c r="AA8" s="40">
        <f t="shared" si="0"/>
        <v>429508</v>
      </c>
      <c r="AB8" s="40">
        <f t="shared" si="0"/>
        <v>18468844</v>
      </c>
    </row>
    <row r="9" spans="1:28" ht="13.5">
      <c r="A9" s="41" t="s">
        <v>7</v>
      </c>
      <c r="B9" s="37">
        <f>ROUNDUP((F9+H9+J9+L9)/10000,2)</f>
        <v>0</v>
      </c>
      <c r="C9" s="37">
        <f>ROUNDUP((N9+P9+R9+T9+V9+X9+Z9+AB9)/10000,2)</f>
        <v>0</v>
      </c>
      <c r="D9" s="42">
        <f aca="true" t="shared" si="1" ref="D9:D51">B9+C9</f>
        <v>0</v>
      </c>
      <c r="E9" s="43"/>
      <c r="F9" s="43"/>
      <c r="G9" s="43"/>
      <c r="H9" s="43"/>
      <c r="I9" s="43"/>
      <c r="J9" s="43"/>
      <c r="K9" s="43"/>
      <c r="L9" s="43"/>
      <c r="M9" s="43"/>
      <c r="N9" s="43"/>
      <c r="O9" s="43"/>
      <c r="P9" s="43"/>
      <c r="Q9" s="43"/>
      <c r="R9" s="43"/>
      <c r="S9" s="43"/>
      <c r="T9" s="43"/>
      <c r="U9" s="43"/>
      <c r="V9" s="43"/>
      <c r="W9" s="43"/>
      <c r="X9" s="43"/>
      <c r="Y9" s="43"/>
      <c r="Z9" s="43"/>
      <c r="AA9" s="43"/>
      <c r="AB9" s="43"/>
    </row>
    <row r="10" spans="1:28" ht="13.5">
      <c r="A10" s="41" t="s">
        <v>269</v>
      </c>
      <c r="B10" s="37">
        <f>ROUNDUP((F10+H10+J10+L10)/10000,2)</f>
        <v>0</v>
      </c>
      <c r="C10" s="37">
        <f>ROUNDUP((N10+P10+R10+T10+V10+X10+Z10+AB10)/10000,2)</f>
        <v>0</v>
      </c>
      <c r="D10" s="42">
        <f t="shared" si="1"/>
        <v>0</v>
      </c>
      <c r="E10" s="43"/>
      <c r="F10" s="43"/>
      <c r="G10" s="43"/>
      <c r="H10" s="43"/>
      <c r="I10" s="43"/>
      <c r="J10" s="43"/>
      <c r="K10" s="43"/>
      <c r="L10" s="43"/>
      <c r="M10" s="43"/>
      <c r="N10" s="43"/>
      <c r="O10" s="43"/>
      <c r="P10" s="43"/>
      <c r="Q10" s="43"/>
      <c r="R10" s="43"/>
      <c r="S10" s="43"/>
      <c r="T10" s="43"/>
      <c r="U10" s="43"/>
      <c r="V10" s="43"/>
      <c r="W10" s="43"/>
      <c r="X10" s="43"/>
      <c r="Y10" s="43"/>
      <c r="Z10" s="43"/>
      <c r="AA10" s="43"/>
      <c r="AB10" s="43"/>
    </row>
    <row r="11" spans="1:28" s="32" customFormat="1" ht="13.5">
      <c r="A11" s="44" t="s">
        <v>9</v>
      </c>
      <c r="B11" s="40">
        <f>B12+B21+B33+B41+B51+B58+B64+B69+B75+B86+B93+B103+B113+B118+B125</f>
        <v>3332.5499999999997</v>
      </c>
      <c r="C11" s="40">
        <f>C12+C21+C33+C41+C51+C58+C64+C69+C75+C86+C93+C103+C113+C118+C125</f>
        <v>14686.74</v>
      </c>
      <c r="D11" s="40">
        <f t="shared" si="1"/>
        <v>18019.29</v>
      </c>
      <c r="E11" s="44">
        <f aca="true" t="shared" si="2" ref="E11:AB11">E12+E21+E33+E41+E51+E58+E64+E69+E75+E86+E93+E103+E113+E118+E125</f>
        <v>106015</v>
      </c>
      <c r="F11" s="44">
        <f t="shared" si="2"/>
        <v>5300750</v>
      </c>
      <c r="G11" s="44">
        <f t="shared" si="2"/>
        <v>26225</v>
      </c>
      <c r="H11" s="44">
        <f t="shared" si="2"/>
        <v>13112500</v>
      </c>
      <c r="I11" s="44">
        <f t="shared" si="2"/>
        <v>2694</v>
      </c>
      <c r="J11" s="44">
        <f t="shared" si="2"/>
        <v>4983900</v>
      </c>
      <c r="K11" s="44">
        <f t="shared" si="2"/>
        <v>335</v>
      </c>
      <c r="L11" s="44">
        <f t="shared" si="2"/>
        <v>402000</v>
      </c>
      <c r="M11" s="44">
        <f t="shared" si="2"/>
        <v>294280</v>
      </c>
      <c r="N11" s="44">
        <f t="shared" si="2"/>
        <v>37079280</v>
      </c>
      <c r="O11" s="44">
        <f t="shared" si="2"/>
        <v>4848</v>
      </c>
      <c r="P11" s="44">
        <f t="shared" si="2"/>
        <v>3873642</v>
      </c>
      <c r="Q11" s="44">
        <f t="shared" si="2"/>
        <v>227</v>
      </c>
      <c r="R11" s="44">
        <f t="shared" si="2"/>
        <v>178876</v>
      </c>
      <c r="S11" s="44">
        <f t="shared" si="2"/>
        <v>252963</v>
      </c>
      <c r="T11" s="44">
        <f t="shared" si="2"/>
        <v>22260744</v>
      </c>
      <c r="U11" s="44">
        <f t="shared" si="2"/>
        <v>1091</v>
      </c>
      <c r="V11" s="44">
        <f t="shared" si="2"/>
        <v>211654</v>
      </c>
      <c r="W11" s="44">
        <f t="shared" si="2"/>
        <v>132</v>
      </c>
      <c r="X11" s="44">
        <f t="shared" si="2"/>
        <v>104016</v>
      </c>
      <c r="Y11" s="44">
        <f t="shared" si="2"/>
        <v>438348</v>
      </c>
      <c r="Z11" s="44">
        <f t="shared" si="2"/>
        <v>15780780</v>
      </c>
      <c r="AA11" s="44">
        <f t="shared" si="2"/>
        <v>429508</v>
      </c>
      <c r="AB11" s="44">
        <f t="shared" si="2"/>
        <v>18468844</v>
      </c>
    </row>
    <row r="12" spans="1:28" s="32" customFormat="1" ht="13.5">
      <c r="A12" s="44" t="s">
        <v>10</v>
      </c>
      <c r="B12" s="40">
        <f>SUM(B13:B20)</f>
        <v>68.7</v>
      </c>
      <c r="C12" s="40">
        <f>SUM(C13:C20)</f>
        <v>857.27</v>
      </c>
      <c r="D12" s="45">
        <f t="shared" si="1"/>
        <v>925.97</v>
      </c>
      <c r="E12" s="44">
        <f aca="true" t="shared" si="3" ref="E12:AB12">SUM(E14:E16)</f>
        <v>2483</v>
      </c>
      <c r="F12" s="44">
        <f t="shared" si="3"/>
        <v>124150</v>
      </c>
      <c r="G12" s="44">
        <f t="shared" si="3"/>
        <v>198</v>
      </c>
      <c r="H12" s="44">
        <f t="shared" si="3"/>
        <v>99000</v>
      </c>
      <c r="I12" s="44">
        <f t="shared" si="3"/>
        <v>3</v>
      </c>
      <c r="J12" s="44">
        <f t="shared" si="3"/>
        <v>5550</v>
      </c>
      <c r="K12" s="44">
        <f t="shared" si="3"/>
        <v>0</v>
      </c>
      <c r="L12" s="44">
        <f t="shared" si="3"/>
        <v>0</v>
      </c>
      <c r="M12" s="44">
        <f t="shared" si="3"/>
        <v>12372</v>
      </c>
      <c r="N12" s="44">
        <f t="shared" si="3"/>
        <v>1558872</v>
      </c>
      <c r="O12" s="44">
        <f t="shared" si="3"/>
        <v>10</v>
      </c>
      <c r="P12" s="44">
        <f t="shared" si="3"/>
        <v>7990</v>
      </c>
      <c r="Q12" s="44">
        <f t="shared" si="3"/>
        <v>1</v>
      </c>
      <c r="R12" s="44">
        <f t="shared" si="3"/>
        <v>788</v>
      </c>
      <c r="S12" s="44">
        <f t="shared" si="3"/>
        <v>9869</v>
      </c>
      <c r="T12" s="44">
        <f t="shared" si="3"/>
        <v>868472</v>
      </c>
      <c r="U12" s="44">
        <f t="shared" si="3"/>
        <v>0</v>
      </c>
      <c r="V12" s="44">
        <f t="shared" si="3"/>
        <v>0</v>
      </c>
      <c r="W12" s="44">
        <f t="shared" si="3"/>
        <v>0</v>
      </c>
      <c r="X12" s="44">
        <f t="shared" si="3"/>
        <v>0</v>
      </c>
      <c r="Y12" s="44">
        <f t="shared" si="3"/>
        <v>17377</v>
      </c>
      <c r="Z12" s="44">
        <f t="shared" si="3"/>
        <v>625572</v>
      </c>
      <c r="AA12" s="44">
        <f t="shared" si="3"/>
        <v>17818</v>
      </c>
      <c r="AB12" s="44">
        <f t="shared" si="3"/>
        <v>766174</v>
      </c>
    </row>
    <row r="13" spans="1:28" ht="13.5">
      <c r="A13" s="41" t="s">
        <v>11</v>
      </c>
      <c r="B13" s="37">
        <f>SUM(B14:B20)</f>
        <v>34.35</v>
      </c>
      <c r="C13" s="37">
        <f aca="true" t="shared" si="4" ref="C13:C20">ROUNDUP((N13+P13+R13+T13+V13+X13+Z13+AB13)/10000,2)</f>
        <v>0</v>
      </c>
      <c r="D13" s="42">
        <f t="shared" si="1"/>
        <v>34.35</v>
      </c>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ht="13.5">
      <c r="A14" s="41" t="s">
        <v>12</v>
      </c>
      <c r="B14" s="37">
        <f aca="true" t="shared" si="5" ref="B14:B20">ROUNDUP((F14+H14+J14+L14)/10000,2)</f>
        <v>12.67</v>
      </c>
      <c r="C14" s="37">
        <f t="shared" si="4"/>
        <v>108.13000000000001</v>
      </c>
      <c r="D14" s="42">
        <f t="shared" si="1"/>
        <v>120.80000000000001</v>
      </c>
      <c r="E14" s="43">
        <v>823</v>
      </c>
      <c r="F14" s="43">
        <v>41150</v>
      </c>
      <c r="G14" s="43">
        <v>160</v>
      </c>
      <c r="H14" s="43">
        <v>80000</v>
      </c>
      <c r="I14" s="43">
        <v>3</v>
      </c>
      <c r="J14" s="43">
        <v>5550</v>
      </c>
      <c r="K14" s="43">
        <v>0</v>
      </c>
      <c r="L14" s="43">
        <v>0</v>
      </c>
      <c r="M14" s="43">
        <v>3707</v>
      </c>
      <c r="N14" s="43">
        <v>467082</v>
      </c>
      <c r="O14" s="43">
        <v>9</v>
      </c>
      <c r="P14" s="43">
        <v>7191</v>
      </c>
      <c r="Q14" s="43">
        <v>1</v>
      </c>
      <c r="R14" s="43">
        <v>788</v>
      </c>
      <c r="S14" s="43">
        <v>2772</v>
      </c>
      <c r="T14" s="43">
        <v>243936</v>
      </c>
      <c r="U14" s="43">
        <v>0</v>
      </c>
      <c r="V14" s="43">
        <v>0</v>
      </c>
      <c r="W14" s="43">
        <v>0</v>
      </c>
      <c r="X14" s="43">
        <v>0</v>
      </c>
      <c r="Y14" s="43">
        <v>4590</v>
      </c>
      <c r="Z14" s="43">
        <v>165240</v>
      </c>
      <c r="AA14" s="43">
        <v>4582</v>
      </c>
      <c r="AB14" s="43">
        <v>197026</v>
      </c>
    </row>
    <row r="15" spans="1:28" ht="13.5">
      <c r="A15" s="41" t="s">
        <v>13</v>
      </c>
      <c r="B15" s="37">
        <f t="shared" si="5"/>
        <v>8.48</v>
      </c>
      <c r="C15" s="37">
        <f t="shared" si="4"/>
        <v>164.87</v>
      </c>
      <c r="D15" s="42">
        <f t="shared" si="1"/>
        <v>173.35</v>
      </c>
      <c r="E15" s="43">
        <v>1376</v>
      </c>
      <c r="F15" s="43">
        <v>68800</v>
      </c>
      <c r="G15" s="43">
        <v>32</v>
      </c>
      <c r="H15" s="43">
        <v>16000</v>
      </c>
      <c r="I15" s="43">
        <v>0</v>
      </c>
      <c r="J15" s="43">
        <v>0</v>
      </c>
      <c r="K15" s="43">
        <v>0</v>
      </c>
      <c r="L15" s="43">
        <v>0</v>
      </c>
      <c r="M15" s="43">
        <v>5379</v>
      </c>
      <c r="N15" s="43">
        <v>677754</v>
      </c>
      <c r="O15" s="43">
        <v>1</v>
      </c>
      <c r="P15" s="43">
        <v>799</v>
      </c>
      <c r="Q15" s="43">
        <v>0</v>
      </c>
      <c r="R15" s="43">
        <v>0</v>
      </c>
      <c r="S15" s="43">
        <v>4360</v>
      </c>
      <c r="T15" s="43">
        <v>383680</v>
      </c>
      <c r="U15" s="43">
        <v>0</v>
      </c>
      <c r="V15" s="43">
        <v>0</v>
      </c>
      <c r="W15" s="43">
        <v>0</v>
      </c>
      <c r="X15" s="43">
        <v>0</v>
      </c>
      <c r="Y15" s="43">
        <v>7427</v>
      </c>
      <c r="Z15" s="43">
        <v>267372</v>
      </c>
      <c r="AA15" s="43">
        <v>7420</v>
      </c>
      <c r="AB15" s="43">
        <v>319060</v>
      </c>
    </row>
    <row r="16" spans="1:28" ht="13.5">
      <c r="A16" s="41" t="s">
        <v>14</v>
      </c>
      <c r="B16" s="37">
        <f t="shared" si="5"/>
        <v>1.72</v>
      </c>
      <c r="C16" s="37">
        <f t="shared" si="4"/>
        <v>109.80000000000001</v>
      </c>
      <c r="D16" s="42">
        <f t="shared" si="1"/>
        <v>111.52000000000001</v>
      </c>
      <c r="E16" s="43">
        <v>284</v>
      </c>
      <c r="F16" s="43">
        <v>14200</v>
      </c>
      <c r="G16" s="43">
        <v>6</v>
      </c>
      <c r="H16" s="43">
        <v>3000</v>
      </c>
      <c r="I16" s="43">
        <v>0</v>
      </c>
      <c r="J16" s="43">
        <v>0</v>
      </c>
      <c r="K16" s="43">
        <v>0</v>
      </c>
      <c r="L16" s="43">
        <v>0</v>
      </c>
      <c r="M16" s="43">
        <v>3286</v>
      </c>
      <c r="N16" s="43">
        <v>414036</v>
      </c>
      <c r="O16" s="43">
        <v>0</v>
      </c>
      <c r="P16" s="43">
        <v>0</v>
      </c>
      <c r="Q16" s="43">
        <v>0</v>
      </c>
      <c r="R16" s="43">
        <v>0</v>
      </c>
      <c r="S16" s="43">
        <v>2737</v>
      </c>
      <c r="T16" s="43">
        <v>240856</v>
      </c>
      <c r="U16" s="43">
        <v>0</v>
      </c>
      <c r="V16" s="43">
        <v>0</v>
      </c>
      <c r="W16" s="43">
        <v>0</v>
      </c>
      <c r="X16" s="43">
        <v>0</v>
      </c>
      <c r="Y16" s="43">
        <v>5360</v>
      </c>
      <c r="Z16" s="43">
        <v>192960</v>
      </c>
      <c r="AA16" s="43">
        <v>5816</v>
      </c>
      <c r="AB16" s="43">
        <v>250088</v>
      </c>
    </row>
    <row r="17" spans="1:28" ht="13.5">
      <c r="A17" s="41" t="s">
        <v>15</v>
      </c>
      <c r="B17" s="37">
        <f t="shared" si="5"/>
        <v>0.23</v>
      </c>
      <c r="C17" s="37">
        <f t="shared" si="4"/>
        <v>62.089999999999996</v>
      </c>
      <c r="D17" s="42">
        <f t="shared" si="1"/>
        <v>62.31999999999999</v>
      </c>
      <c r="E17" s="43">
        <v>6</v>
      </c>
      <c r="F17" s="43">
        <v>300</v>
      </c>
      <c r="G17" s="43">
        <v>4</v>
      </c>
      <c r="H17" s="43">
        <v>2000</v>
      </c>
      <c r="I17" s="43">
        <v>0</v>
      </c>
      <c r="J17" s="43">
        <v>0</v>
      </c>
      <c r="K17" s="43">
        <v>0</v>
      </c>
      <c r="L17" s="43">
        <v>0</v>
      </c>
      <c r="M17" s="43">
        <v>2312</v>
      </c>
      <c r="N17" s="43">
        <v>291312</v>
      </c>
      <c r="O17" s="43">
        <v>0</v>
      </c>
      <c r="P17" s="43">
        <v>0</v>
      </c>
      <c r="Q17" s="43">
        <v>0</v>
      </c>
      <c r="R17" s="43">
        <v>0</v>
      </c>
      <c r="S17" s="43">
        <v>1473</v>
      </c>
      <c r="T17" s="43">
        <v>129624</v>
      </c>
      <c r="U17" s="43">
        <v>0</v>
      </c>
      <c r="V17" s="43">
        <v>0</v>
      </c>
      <c r="W17" s="43">
        <v>0</v>
      </c>
      <c r="X17" s="43">
        <v>0</v>
      </c>
      <c r="Y17" s="43">
        <v>2514</v>
      </c>
      <c r="Z17" s="43">
        <v>90504</v>
      </c>
      <c r="AA17" s="43">
        <v>2545</v>
      </c>
      <c r="AB17" s="43">
        <v>109435</v>
      </c>
    </row>
    <row r="18" spans="1:28" ht="13.5">
      <c r="A18" s="41" t="s">
        <v>16</v>
      </c>
      <c r="B18" s="37">
        <f t="shared" si="5"/>
        <v>4.28</v>
      </c>
      <c r="C18" s="37">
        <f t="shared" si="4"/>
        <v>235.67</v>
      </c>
      <c r="D18" s="42">
        <f t="shared" si="1"/>
        <v>239.95</v>
      </c>
      <c r="E18" s="43">
        <v>756</v>
      </c>
      <c r="F18" s="43">
        <v>37800</v>
      </c>
      <c r="G18" s="43">
        <v>10</v>
      </c>
      <c r="H18" s="43">
        <v>5000</v>
      </c>
      <c r="I18" s="43">
        <v>0</v>
      </c>
      <c r="J18" s="43">
        <v>0</v>
      </c>
      <c r="K18" s="43">
        <v>0</v>
      </c>
      <c r="L18" s="43">
        <v>0</v>
      </c>
      <c r="M18" s="43">
        <v>8237</v>
      </c>
      <c r="N18" s="43">
        <v>1037862</v>
      </c>
      <c r="O18" s="43">
        <v>1</v>
      </c>
      <c r="P18" s="43">
        <v>799</v>
      </c>
      <c r="Q18" s="43">
        <v>0</v>
      </c>
      <c r="R18" s="43">
        <v>0</v>
      </c>
      <c r="S18" s="43">
        <v>4162</v>
      </c>
      <c r="T18" s="43">
        <v>366256</v>
      </c>
      <c r="U18" s="43">
        <v>0</v>
      </c>
      <c r="V18" s="43">
        <v>0</v>
      </c>
      <c r="W18" s="43">
        <v>0</v>
      </c>
      <c r="X18" s="43">
        <v>0</v>
      </c>
      <c r="Y18" s="43">
        <v>12440</v>
      </c>
      <c r="Z18" s="43">
        <v>447840</v>
      </c>
      <c r="AA18" s="43">
        <v>11718</v>
      </c>
      <c r="AB18" s="43">
        <v>503874</v>
      </c>
    </row>
    <row r="19" spans="1:28" ht="13.5">
      <c r="A19" s="41" t="s">
        <v>17</v>
      </c>
      <c r="B19" s="37">
        <f t="shared" si="5"/>
        <v>5.44</v>
      </c>
      <c r="C19" s="37">
        <f t="shared" si="4"/>
        <v>169.01999999999998</v>
      </c>
      <c r="D19" s="42">
        <f t="shared" si="1"/>
        <v>174.45999999999998</v>
      </c>
      <c r="E19" s="43">
        <v>668</v>
      </c>
      <c r="F19" s="43">
        <v>33400</v>
      </c>
      <c r="G19" s="43">
        <v>42</v>
      </c>
      <c r="H19" s="43">
        <v>21000</v>
      </c>
      <c r="I19" s="43">
        <v>0</v>
      </c>
      <c r="J19" s="43">
        <v>0</v>
      </c>
      <c r="K19" s="43">
        <v>0</v>
      </c>
      <c r="L19" s="43">
        <v>0</v>
      </c>
      <c r="M19" s="43">
        <v>5269</v>
      </c>
      <c r="N19" s="43">
        <v>663894</v>
      </c>
      <c r="O19" s="43">
        <v>0</v>
      </c>
      <c r="P19" s="43">
        <v>0</v>
      </c>
      <c r="Q19" s="43">
        <v>0</v>
      </c>
      <c r="R19" s="43">
        <v>0</v>
      </c>
      <c r="S19" s="43">
        <v>903</v>
      </c>
      <c r="T19" s="43">
        <v>79464</v>
      </c>
      <c r="U19" s="43">
        <v>17</v>
      </c>
      <c r="V19" s="43">
        <v>3298</v>
      </c>
      <c r="W19" s="43">
        <v>0</v>
      </c>
      <c r="X19" s="43">
        <v>0</v>
      </c>
      <c r="Y19" s="43">
        <v>10961</v>
      </c>
      <c r="Z19" s="43">
        <v>394596</v>
      </c>
      <c r="AA19" s="43">
        <v>12764</v>
      </c>
      <c r="AB19" s="43">
        <v>548852</v>
      </c>
    </row>
    <row r="20" spans="1:28" ht="13.5">
      <c r="A20" s="41" t="s">
        <v>18</v>
      </c>
      <c r="B20" s="37">
        <f t="shared" si="5"/>
        <v>1.53</v>
      </c>
      <c r="C20" s="37">
        <f t="shared" si="4"/>
        <v>7.6899999999999995</v>
      </c>
      <c r="D20" s="42">
        <f t="shared" si="1"/>
        <v>9.219999999999999</v>
      </c>
      <c r="E20" s="43">
        <v>66</v>
      </c>
      <c r="F20" s="43">
        <v>3300</v>
      </c>
      <c r="G20" s="43">
        <v>24</v>
      </c>
      <c r="H20" s="43">
        <v>12000</v>
      </c>
      <c r="I20" s="43">
        <v>0</v>
      </c>
      <c r="J20" s="43">
        <v>0</v>
      </c>
      <c r="K20" s="43">
        <v>0</v>
      </c>
      <c r="L20" s="43">
        <v>0</v>
      </c>
      <c r="M20" s="43">
        <v>289</v>
      </c>
      <c r="N20" s="43">
        <v>36414</v>
      </c>
      <c r="O20" s="43">
        <v>0</v>
      </c>
      <c r="P20" s="43">
        <v>0</v>
      </c>
      <c r="Q20" s="43">
        <v>0</v>
      </c>
      <c r="R20" s="43">
        <v>0</v>
      </c>
      <c r="S20" s="43">
        <v>97</v>
      </c>
      <c r="T20" s="43">
        <v>8536</v>
      </c>
      <c r="U20" s="43">
        <v>0</v>
      </c>
      <c r="V20" s="43">
        <v>0</v>
      </c>
      <c r="W20" s="43">
        <v>0</v>
      </c>
      <c r="X20" s="43">
        <v>0</v>
      </c>
      <c r="Y20" s="43">
        <v>397</v>
      </c>
      <c r="Z20" s="43">
        <v>14292</v>
      </c>
      <c r="AA20" s="43">
        <v>410</v>
      </c>
      <c r="AB20" s="43">
        <v>17630</v>
      </c>
    </row>
    <row r="21" spans="1:28" s="32" customFormat="1" ht="13.5">
      <c r="A21" s="44" t="s">
        <v>19</v>
      </c>
      <c r="B21" s="40">
        <f>SUM(B22:B32)</f>
        <v>185.77</v>
      </c>
      <c r="C21" s="40">
        <f>SUM(C22:C32)</f>
        <v>789.17</v>
      </c>
      <c r="D21" s="45">
        <f t="shared" si="1"/>
        <v>974.9399999999999</v>
      </c>
      <c r="E21" s="44">
        <f aca="true" t="shared" si="6" ref="E21:AB21">SUM(E23:E31)</f>
        <v>6861</v>
      </c>
      <c r="F21" s="44">
        <f t="shared" si="6"/>
        <v>343050</v>
      </c>
      <c r="G21" s="44">
        <f t="shared" si="6"/>
        <v>2152</v>
      </c>
      <c r="H21" s="44">
        <f t="shared" si="6"/>
        <v>1076000</v>
      </c>
      <c r="I21" s="44">
        <f t="shared" si="6"/>
        <v>154</v>
      </c>
      <c r="J21" s="44">
        <f t="shared" si="6"/>
        <v>284900</v>
      </c>
      <c r="K21" s="44">
        <f t="shared" si="6"/>
        <v>39</v>
      </c>
      <c r="L21" s="44">
        <f t="shared" si="6"/>
        <v>46800</v>
      </c>
      <c r="M21" s="44">
        <f t="shared" si="6"/>
        <v>20937</v>
      </c>
      <c r="N21" s="44">
        <f t="shared" si="6"/>
        <v>2638062</v>
      </c>
      <c r="O21" s="44">
        <f t="shared" si="6"/>
        <v>766</v>
      </c>
      <c r="P21" s="44">
        <f t="shared" si="6"/>
        <v>612034</v>
      </c>
      <c r="Q21" s="44">
        <f t="shared" si="6"/>
        <v>34</v>
      </c>
      <c r="R21" s="44">
        <f t="shared" si="6"/>
        <v>26792</v>
      </c>
      <c r="S21" s="44">
        <f t="shared" si="6"/>
        <v>18946</v>
      </c>
      <c r="T21" s="44">
        <f t="shared" si="6"/>
        <v>1667248</v>
      </c>
      <c r="U21" s="44">
        <f t="shared" si="6"/>
        <v>18</v>
      </c>
      <c r="V21" s="44">
        <f t="shared" si="6"/>
        <v>3492</v>
      </c>
      <c r="W21" s="44">
        <f t="shared" si="6"/>
        <v>5</v>
      </c>
      <c r="X21" s="44">
        <f t="shared" si="6"/>
        <v>3940</v>
      </c>
      <c r="Y21" s="44">
        <f t="shared" si="6"/>
        <v>31414</v>
      </c>
      <c r="Z21" s="44">
        <f t="shared" si="6"/>
        <v>1130904</v>
      </c>
      <c r="AA21" s="44">
        <f t="shared" si="6"/>
        <v>31279</v>
      </c>
      <c r="AB21" s="44">
        <f t="shared" si="6"/>
        <v>1344997</v>
      </c>
    </row>
    <row r="22" spans="1:28" s="3" customFormat="1" ht="13.5">
      <c r="A22" s="41" t="s">
        <v>20</v>
      </c>
      <c r="B22" s="37">
        <f aca="true" t="shared" si="7" ref="B22:B32">ROUNDUP((F22+H22+J22+L22)/10000,2)</f>
        <v>0</v>
      </c>
      <c r="C22" s="37">
        <f aca="true" t="shared" si="8" ref="C22:C32">ROUNDUP((N22+P22+R22+T22+V22+X22+Z22+AB22)/10000,2)</f>
        <v>0</v>
      </c>
      <c r="D22" s="42">
        <f t="shared" si="1"/>
        <v>0</v>
      </c>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1:28" ht="13.5">
      <c r="A23" s="41" t="s">
        <v>21</v>
      </c>
      <c r="B23" s="37">
        <f t="shared" si="7"/>
        <v>3.84</v>
      </c>
      <c r="C23" s="37">
        <f t="shared" si="8"/>
        <v>90.39</v>
      </c>
      <c r="D23" s="42">
        <f t="shared" si="1"/>
        <v>94.23</v>
      </c>
      <c r="E23" s="43">
        <v>132</v>
      </c>
      <c r="F23" s="43">
        <v>6600</v>
      </c>
      <c r="G23" s="43">
        <v>50</v>
      </c>
      <c r="H23" s="43">
        <v>25000</v>
      </c>
      <c r="I23" s="43">
        <v>3</v>
      </c>
      <c r="J23" s="43">
        <v>5550</v>
      </c>
      <c r="K23" s="43">
        <v>1</v>
      </c>
      <c r="L23" s="43">
        <v>1200</v>
      </c>
      <c r="M23" s="43">
        <v>3008</v>
      </c>
      <c r="N23" s="43">
        <v>379008</v>
      </c>
      <c r="O23" s="43">
        <v>43</v>
      </c>
      <c r="P23" s="43">
        <v>34357</v>
      </c>
      <c r="Q23" s="43">
        <v>1</v>
      </c>
      <c r="R23" s="43">
        <v>788</v>
      </c>
      <c r="S23" s="43">
        <v>2568</v>
      </c>
      <c r="T23" s="43">
        <v>225984</v>
      </c>
      <c r="U23" s="43">
        <v>0</v>
      </c>
      <c r="V23" s="43">
        <v>0</v>
      </c>
      <c r="W23" s="43">
        <v>0</v>
      </c>
      <c r="X23" s="43">
        <v>0</v>
      </c>
      <c r="Y23" s="43">
        <v>3338</v>
      </c>
      <c r="Z23" s="43">
        <v>120168</v>
      </c>
      <c r="AA23" s="43">
        <v>3339</v>
      </c>
      <c r="AB23" s="43">
        <v>143577</v>
      </c>
    </row>
    <row r="24" spans="1:28" ht="13.5">
      <c r="A24" s="41" t="s">
        <v>22</v>
      </c>
      <c r="B24" s="37">
        <f t="shared" si="7"/>
        <v>30.67</v>
      </c>
      <c r="C24" s="37">
        <f t="shared" si="8"/>
        <v>191.44</v>
      </c>
      <c r="D24" s="42">
        <f t="shared" si="1"/>
        <v>222.11</v>
      </c>
      <c r="E24" s="43">
        <v>452</v>
      </c>
      <c r="F24" s="43">
        <v>22600</v>
      </c>
      <c r="G24" s="43">
        <v>412</v>
      </c>
      <c r="H24" s="43">
        <v>206000</v>
      </c>
      <c r="I24" s="43">
        <v>37</v>
      </c>
      <c r="J24" s="43">
        <v>68450</v>
      </c>
      <c r="K24" s="43">
        <v>8</v>
      </c>
      <c r="L24" s="43">
        <v>9600</v>
      </c>
      <c r="M24" s="43">
        <v>4280</v>
      </c>
      <c r="N24" s="43">
        <v>539280</v>
      </c>
      <c r="O24" s="43">
        <v>549</v>
      </c>
      <c r="P24" s="43">
        <v>438651</v>
      </c>
      <c r="Q24" s="43">
        <v>10</v>
      </c>
      <c r="R24" s="43">
        <v>7880</v>
      </c>
      <c r="S24" s="43">
        <v>4052</v>
      </c>
      <c r="T24" s="43">
        <v>356576</v>
      </c>
      <c r="U24" s="43">
        <v>1</v>
      </c>
      <c r="V24" s="43">
        <v>194</v>
      </c>
      <c r="W24" s="43">
        <v>2</v>
      </c>
      <c r="X24" s="43">
        <v>1576</v>
      </c>
      <c r="Y24" s="43">
        <v>7274</v>
      </c>
      <c r="Z24" s="43">
        <v>261864</v>
      </c>
      <c r="AA24" s="43">
        <v>7171</v>
      </c>
      <c r="AB24" s="43">
        <v>308353</v>
      </c>
    </row>
    <row r="25" spans="1:28" ht="13.5">
      <c r="A25" s="41" t="s">
        <v>23</v>
      </c>
      <c r="B25" s="37">
        <f t="shared" si="7"/>
        <v>14.82</v>
      </c>
      <c r="C25" s="37">
        <f t="shared" si="8"/>
        <v>61.68</v>
      </c>
      <c r="D25" s="42">
        <f t="shared" si="1"/>
        <v>76.5</v>
      </c>
      <c r="E25" s="43">
        <v>983</v>
      </c>
      <c r="F25" s="43">
        <v>49150</v>
      </c>
      <c r="G25" s="43">
        <v>106</v>
      </c>
      <c r="H25" s="43">
        <v>53000</v>
      </c>
      <c r="I25" s="43">
        <v>21</v>
      </c>
      <c r="J25" s="43">
        <v>38850</v>
      </c>
      <c r="K25" s="43">
        <v>6</v>
      </c>
      <c r="L25" s="43">
        <v>7200</v>
      </c>
      <c r="M25" s="43">
        <v>1904</v>
      </c>
      <c r="N25" s="43">
        <v>239904</v>
      </c>
      <c r="O25" s="43">
        <v>18</v>
      </c>
      <c r="P25" s="43">
        <v>14382</v>
      </c>
      <c r="Q25" s="43">
        <v>9</v>
      </c>
      <c r="R25" s="43">
        <v>7092</v>
      </c>
      <c r="S25" s="43">
        <v>1819</v>
      </c>
      <c r="T25" s="43">
        <v>160072</v>
      </c>
      <c r="U25" s="43">
        <v>0</v>
      </c>
      <c r="V25" s="43">
        <v>0</v>
      </c>
      <c r="W25" s="43">
        <v>0</v>
      </c>
      <c r="X25" s="43">
        <v>0</v>
      </c>
      <c r="Y25" s="43">
        <v>2495</v>
      </c>
      <c r="Z25" s="43">
        <v>89820</v>
      </c>
      <c r="AA25" s="43">
        <v>2454</v>
      </c>
      <c r="AB25" s="43">
        <v>105522</v>
      </c>
    </row>
    <row r="26" spans="1:28" ht="13.5">
      <c r="A26" s="41" t="s">
        <v>24</v>
      </c>
      <c r="B26" s="37">
        <f t="shared" si="7"/>
        <v>6.42</v>
      </c>
      <c r="C26" s="37">
        <f t="shared" si="8"/>
        <v>86.43</v>
      </c>
      <c r="D26" s="42">
        <f t="shared" si="1"/>
        <v>92.85000000000001</v>
      </c>
      <c r="E26" s="43">
        <v>479</v>
      </c>
      <c r="F26" s="43">
        <v>23950</v>
      </c>
      <c r="G26" s="43">
        <v>46</v>
      </c>
      <c r="H26" s="43">
        <v>23000</v>
      </c>
      <c r="I26" s="43">
        <v>8</v>
      </c>
      <c r="J26" s="43">
        <v>14800</v>
      </c>
      <c r="K26" s="43">
        <v>2</v>
      </c>
      <c r="L26" s="43">
        <v>2400</v>
      </c>
      <c r="M26" s="43">
        <v>2486</v>
      </c>
      <c r="N26" s="43">
        <v>313236</v>
      </c>
      <c r="O26" s="43">
        <v>9</v>
      </c>
      <c r="P26" s="43">
        <v>7191</v>
      </c>
      <c r="Q26" s="43">
        <v>1</v>
      </c>
      <c r="R26" s="43">
        <v>788</v>
      </c>
      <c r="S26" s="43">
        <v>2333</v>
      </c>
      <c r="T26" s="43">
        <v>205304</v>
      </c>
      <c r="U26" s="43">
        <v>0</v>
      </c>
      <c r="V26" s="43">
        <v>0</v>
      </c>
      <c r="W26" s="43">
        <v>1</v>
      </c>
      <c r="X26" s="43">
        <v>788</v>
      </c>
      <c r="Y26" s="43">
        <v>4263</v>
      </c>
      <c r="Z26" s="43">
        <v>153468</v>
      </c>
      <c r="AA26" s="43">
        <v>4268</v>
      </c>
      <c r="AB26" s="43">
        <v>183524</v>
      </c>
    </row>
    <row r="27" spans="1:28" ht="13.5">
      <c r="A27" s="41" t="s">
        <v>25</v>
      </c>
      <c r="B27" s="37">
        <f t="shared" si="7"/>
        <v>66.81</v>
      </c>
      <c r="C27" s="37">
        <f t="shared" si="8"/>
        <v>80.10000000000001</v>
      </c>
      <c r="D27" s="42">
        <f t="shared" si="1"/>
        <v>146.91000000000003</v>
      </c>
      <c r="E27" s="43">
        <v>1540</v>
      </c>
      <c r="F27" s="43">
        <v>77000</v>
      </c>
      <c r="G27" s="43">
        <v>1117</v>
      </c>
      <c r="H27" s="43">
        <v>558500</v>
      </c>
      <c r="I27" s="43">
        <v>15</v>
      </c>
      <c r="J27" s="43">
        <v>27750</v>
      </c>
      <c r="K27" s="43">
        <v>4</v>
      </c>
      <c r="L27" s="43">
        <v>4800</v>
      </c>
      <c r="M27" s="43">
        <v>2173</v>
      </c>
      <c r="N27" s="43">
        <v>273798</v>
      </c>
      <c r="O27" s="43">
        <v>50</v>
      </c>
      <c r="P27" s="43">
        <v>39950</v>
      </c>
      <c r="Q27" s="43">
        <v>2</v>
      </c>
      <c r="R27" s="43">
        <v>1576</v>
      </c>
      <c r="S27" s="43">
        <v>1949</v>
      </c>
      <c r="T27" s="43">
        <v>171512</v>
      </c>
      <c r="U27" s="43">
        <v>0</v>
      </c>
      <c r="V27" s="43">
        <v>0</v>
      </c>
      <c r="W27" s="43">
        <v>0</v>
      </c>
      <c r="X27" s="43">
        <v>0</v>
      </c>
      <c r="Y27" s="43">
        <v>3980</v>
      </c>
      <c r="Z27" s="43">
        <v>143280</v>
      </c>
      <c r="AA27" s="43">
        <v>3972</v>
      </c>
      <c r="AB27" s="43">
        <v>170796</v>
      </c>
    </row>
    <row r="28" spans="1:28" ht="13.5">
      <c r="A28" s="41" t="s">
        <v>26</v>
      </c>
      <c r="B28" s="37">
        <f t="shared" si="7"/>
        <v>8.9</v>
      </c>
      <c r="C28" s="37">
        <f t="shared" si="8"/>
        <v>42.239999999999995</v>
      </c>
      <c r="D28" s="42">
        <f t="shared" si="1"/>
        <v>51.13999999999999</v>
      </c>
      <c r="E28" s="43">
        <v>522</v>
      </c>
      <c r="F28" s="43">
        <v>26100</v>
      </c>
      <c r="G28" s="43">
        <v>74</v>
      </c>
      <c r="H28" s="43">
        <v>37000</v>
      </c>
      <c r="I28" s="43">
        <v>14</v>
      </c>
      <c r="J28" s="43">
        <v>25900</v>
      </c>
      <c r="K28" s="43">
        <v>0</v>
      </c>
      <c r="L28" s="43">
        <v>0</v>
      </c>
      <c r="M28" s="43">
        <v>1198</v>
      </c>
      <c r="N28" s="43">
        <v>150948</v>
      </c>
      <c r="O28" s="43">
        <v>13</v>
      </c>
      <c r="P28" s="43">
        <v>10387</v>
      </c>
      <c r="Q28" s="43">
        <v>2</v>
      </c>
      <c r="R28" s="43">
        <v>1576</v>
      </c>
      <c r="S28" s="43">
        <v>1521</v>
      </c>
      <c r="T28" s="43">
        <v>133848</v>
      </c>
      <c r="U28" s="43">
        <v>3</v>
      </c>
      <c r="V28" s="43">
        <v>582</v>
      </c>
      <c r="W28" s="43">
        <v>1</v>
      </c>
      <c r="X28" s="43">
        <v>788</v>
      </c>
      <c r="Y28" s="43">
        <v>1573</v>
      </c>
      <c r="Z28" s="43">
        <v>56628</v>
      </c>
      <c r="AA28" s="43">
        <v>1572</v>
      </c>
      <c r="AB28" s="43">
        <v>67596</v>
      </c>
    </row>
    <row r="29" spans="1:28" ht="13.5">
      <c r="A29" s="41" t="s">
        <v>27</v>
      </c>
      <c r="B29" s="37">
        <f t="shared" si="7"/>
        <v>15.32</v>
      </c>
      <c r="C29" s="37">
        <f t="shared" si="8"/>
        <v>58.769999999999996</v>
      </c>
      <c r="D29" s="42">
        <f t="shared" si="1"/>
        <v>74.09</v>
      </c>
      <c r="E29" s="43">
        <v>1338</v>
      </c>
      <c r="F29" s="43">
        <v>66900</v>
      </c>
      <c r="G29" s="43">
        <v>110</v>
      </c>
      <c r="H29" s="43">
        <v>55000</v>
      </c>
      <c r="I29" s="43">
        <v>13</v>
      </c>
      <c r="J29" s="43">
        <v>24050</v>
      </c>
      <c r="K29" s="43">
        <v>6</v>
      </c>
      <c r="L29" s="43">
        <v>7200</v>
      </c>
      <c r="M29" s="43">
        <v>1671</v>
      </c>
      <c r="N29" s="43">
        <v>210546</v>
      </c>
      <c r="O29" s="43">
        <v>53</v>
      </c>
      <c r="P29" s="43">
        <v>42347</v>
      </c>
      <c r="Q29" s="43">
        <v>4</v>
      </c>
      <c r="R29" s="43">
        <v>3152</v>
      </c>
      <c r="S29" s="43">
        <v>1644</v>
      </c>
      <c r="T29" s="43">
        <v>144672</v>
      </c>
      <c r="U29" s="43">
        <v>2</v>
      </c>
      <c r="V29" s="43">
        <v>388</v>
      </c>
      <c r="W29" s="43">
        <v>1</v>
      </c>
      <c r="X29" s="43">
        <v>788</v>
      </c>
      <c r="Y29" s="43">
        <v>2352</v>
      </c>
      <c r="Z29" s="43">
        <v>84672</v>
      </c>
      <c r="AA29" s="43">
        <v>2351</v>
      </c>
      <c r="AB29" s="43">
        <v>101093</v>
      </c>
    </row>
    <row r="30" spans="1:28" ht="13.5">
      <c r="A30" s="41" t="s">
        <v>28</v>
      </c>
      <c r="B30" s="37">
        <f t="shared" si="7"/>
        <v>12.43</v>
      </c>
      <c r="C30" s="37">
        <f t="shared" si="8"/>
        <v>85.79</v>
      </c>
      <c r="D30" s="42">
        <f t="shared" si="1"/>
        <v>98.22</v>
      </c>
      <c r="E30" s="43">
        <v>624</v>
      </c>
      <c r="F30" s="43">
        <v>31200</v>
      </c>
      <c r="G30" s="43">
        <v>67</v>
      </c>
      <c r="H30" s="43">
        <v>33500</v>
      </c>
      <c r="I30" s="43">
        <v>27</v>
      </c>
      <c r="J30" s="43">
        <v>49950</v>
      </c>
      <c r="K30" s="43">
        <v>8</v>
      </c>
      <c r="L30" s="43">
        <v>9600</v>
      </c>
      <c r="M30" s="43">
        <v>2813</v>
      </c>
      <c r="N30" s="43">
        <v>354438</v>
      </c>
      <c r="O30" s="43">
        <v>14</v>
      </c>
      <c r="P30" s="43">
        <v>11186</v>
      </c>
      <c r="Q30" s="43">
        <v>5</v>
      </c>
      <c r="R30" s="43">
        <v>3940</v>
      </c>
      <c r="S30" s="43">
        <v>1565</v>
      </c>
      <c r="T30" s="43">
        <v>137720</v>
      </c>
      <c r="U30" s="43">
        <v>11</v>
      </c>
      <c r="V30" s="43">
        <v>2134</v>
      </c>
      <c r="W30" s="43">
        <v>0</v>
      </c>
      <c r="X30" s="43">
        <v>0</v>
      </c>
      <c r="Y30" s="43">
        <v>4403</v>
      </c>
      <c r="Z30" s="43">
        <v>158508</v>
      </c>
      <c r="AA30" s="43">
        <v>4416</v>
      </c>
      <c r="AB30" s="43">
        <v>189888</v>
      </c>
    </row>
    <row r="31" spans="1:28" ht="13.5">
      <c r="A31" s="41" t="s">
        <v>29</v>
      </c>
      <c r="B31" s="37">
        <f t="shared" si="7"/>
        <v>15.9</v>
      </c>
      <c r="C31" s="37">
        <f t="shared" si="8"/>
        <v>45.94</v>
      </c>
      <c r="D31" s="42">
        <f t="shared" si="1"/>
        <v>61.839999999999996</v>
      </c>
      <c r="E31" s="43">
        <v>791</v>
      </c>
      <c r="F31" s="43">
        <v>39550</v>
      </c>
      <c r="G31" s="43">
        <v>170</v>
      </c>
      <c r="H31" s="43">
        <v>85000</v>
      </c>
      <c r="I31" s="43">
        <v>16</v>
      </c>
      <c r="J31" s="43">
        <v>29600</v>
      </c>
      <c r="K31" s="43">
        <v>4</v>
      </c>
      <c r="L31" s="43">
        <v>4800</v>
      </c>
      <c r="M31" s="43">
        <v>1404</v>
      </c>
      <c r="N31" s="43">
        <v>176904</v>
      </c>
      <c r="O31" s="43">
        <v>17</v>
      </c>
      <c r="P31" s="43">
        <v>13583</v>
      </c>
      <c r="Q31" s="43">
        <v>0</v>
      </c>
      <c r="R31" s="43">
        <v>0</v>
      </c>
      <c r="S31" s="43">
        <v>1495</v>
      </c>
      <c r="T31" s="43">
        <v>131560</v>
      </c>
      <c r="U31" s="43">
        <v>1</v>
      </c>
      <c r="V31" s="43">
        <v>194</v>
      </c>
      <c r="W31" s="43">
        <v>0</v>
      </c>
      <c r="X31" s="43">
        <v>0</v>
      </c>
      <c r="Y31" s="43">
        <v>1736</v>
      </c>
      <c r="Z31" s="43">
        <v>62496</v>
      </c>
      <c r="AA31" s="43">
        <v>1736</v>
      </c>
      <c r="AB31" s="43">
        <v>74648</v>
      </c>
    </row>
    <row r="32" spans="1:28" ht="13.5">
      <c r="A32" s="41" t="s">
        <v>270</v>
      </c>
      <c r="B32" s="37">
        <f t="shared" si="7"/>
        <v>10.66</v>
      </c>
      <c r="C32" s="37">
        <f t="shared" si="8"/>
        <v>46.39</v>
      </c>
      <c r="D32" s="42">
        <f t="shared" si="1"/>
        <v>57.05</v>
      </c>
      <c r="E32" s="43">
        <v>525</v>
      </c>
      <c r="F32" s="43">
        <v>26250</v>
      </c>
      <c r="G32" s="43">
        <v>130</v>
      </c>
      <c r="H32" s="43">
        <v>65000</v>
      </c>
      <c r="I32" s="43">
        <v>7</v>
      </c>
      <c r="J32" s="43">
        <v>12950</v>
      </c>
      <c r="K32" s="43">
        <v>2</v>
      </c>
      <c r="L32" s="43">
        <v>2400</v>
      </c>
      <c r="M32" s="43">
        <v>1334</v>
      </c>
      <c r="N32" s="43">
        <v>168084</v>
      </c>
      <c r="O32" s="43">
        <v>6</v>
      </c>
      <c r="P32" s="43">
        <v>4794</v>
      </c>
      <c r="Q32" s="43">
        <v>0</v>
      </c>
      <c r="R32" s="43">
        <v>0</v>
      </c>
      <c r="S32" s="43">
        <v>1208</v>
      </c>
      <c r="T32" s="43">
        <v>106304</v>
      </c>
      <c r="U32" s="43">
        <v>0</v>
      </c>
      <c r="V32" s="43">
        <v>0</v>
      </c>
      <c r="W32" s="43">
        <v>0</v>
      </c>
      <c r="X32" s="43">
        <v>0</v>
      </c>
      <c r="Y32" s="43">
        <v>2337</v>
      </c>
      <c r="Z32" s="43">
        <v>84132</v>
      </c>
      <c r="AA32" s="43">
        <v>2337</v>
      </c>
      <c r="AB32" s="43">
        <v>100491</v>
      </c>
    </row>
    <row r="33" spans="1:28" s="32" customFormat="1" ht="13.5">
      <c r="A33" s="44" t="s">
        <v>31</v>
      </c>
      <c r="B33" s="40">
        <f>SUM(B34:B40)</f>
        <v>57.98000000000001</v>
      </c>
      <c r="C33" s="40">
        <f>SUM(C34:C40)</f>
        <v>654.76</v>
      </c>
      <c r="D33" s="45">
        <f t="shared" si="1"/>
        <v>712.74</v>
      </c>
      <c r="E33" s="44">
        <f aca="true" t="shared" si="9" ref="E33:AB33">SUM(E34:E36)</f>
        <v>207</v>
      </c>
      <c r="F33" s="44">
        <f t="shared" si="9"/>
        <v>10350</v>
      </c>
      <c r="G33" s="44">
        <f t="shared" si="9"/>
        <v>211</v>
      </c>
      <c r="H33" s="44">
        <f t="shared" si="9"/>
        <v>105500</v>
      </c>
      <c r="I33" s="44">
        <f t="shared" si="9"/>
        <v>11</v>
      </c>
      <c r="J33" s="44">
        <f t="shared" si="9"/>
        <v>20350</v>
      </c>
      <c r="K33" s="44">
        <f t="shared" si="9"/>
        <v>0</v>
      </c>
      <c r="L33" s="44">
        <f t="shared" si="9"/>
        <v>0</v>
      </c>
      <c r="M33" s="44">
        <f t="shared" si="9"/>
        <v>6434</v>
      </c>
      <c r="N33" s="44">
        <f t="shared" si="9"/>
        <v>810684</v>
      </c>
      <c r="O33" s="44">
        <f t="shared" si="9"/>
        <v>71</v>
      </c>
      <c r="P33" s="44">
        <f t="shared" si="9"/>
        <v>56729</v>
      </c>
      <c r="Q33" s="44">
        <f t="shared" si="9"/>
        <v>1</v>
      </c>
      <c r="R33" s="44">
        <f t="shared" si="9"/>
        <v>788</v>
      </c>
      <c r="S33" s="44">
        <f t="shared" si="9"/>
        <v>4835</v>
      </c>
      <c r="T33" s="44">
        <f t="shared" si="9"/>
        <v>425480</v>
      </c>
      <c r="U33" s="44">
        <f t="shared" si="9"/>
        <v>0</v>
      </c>
      <c r="V33" s="44">
        <f t="shared" si="9"/>
        <v>0</v>
      </c>
      <c r="W33" s="44">
        <f t="shared" si="9"/>
        <v>4</v>
      </c>
      <c r="X33" s="44">
        <f t="shared" si="9"/>
        <v>3152</v>
      </c>
      <c r="Y33" s="44">
        <f t="shared" si="9"/>
        <v>11475</v>
      </c>
      <c r="Z33" s="44">
        <f t="shared" si="9"/>
        <v>413100</v>
      </c>
      <c r="AA33" s="44">
        <f t="shared" si="9"/>
        <v>11266</v>
      </c>
      <c r="AB33" s="44">
        <f t="shared" si="9"/>
        <v>484438</v>
      </c>
    </row>
    <row r="34" spans="1:28" ht="13.5">
      <c r="A34" s="41" t="s">
        <v>32</v>
      </c>
      <c r="B34" s="37">
        <f aca="true" t="shared" si="10" ref="B34:B40">ROUNDUP((F34+H34+J34+L34)/10000,2)</f>
        <v>0</v>
      </c>
      <c r="C34" s="37">
        <f aca="true" t="shared" si="11" ref="C34:C40">ROUNDUP((N34+P34+R34+T34+V34+X34+Z34+AB34)/10000,2)</f>
        <v>4.89</v>
      </c>
      <c r="D34" s="42">
        <f t="shared" si="1"/>
        <v>4.89</v>
      </c>
      <c r="E34" s="43">
        <v>0</v>
      </c>
      <c r="F34" s="43">
        <v>0</v>
      </c>
      <c r="G34" s="43">
        <v>0</v>
      </c>
      <c r="H34" s="43">
        <v>0</v>
      </c>
      <c r="I34" s="43">
        <v>0</v>
      </c>
      <c r="J34" s="43">
        <v>0</v>
      </c>
      <c r="K34" s="43">
        <v>0</v>
      </c>
      <c r="L34" s="43">
        <v>0</v>
      </c>
      <c r="M34" s="43">
        <v>236</v>
      </c>
      <c r="N34" s="43">
        <v>29736</v>
      </c>
      <c r="O34" s="43">
        <v>8</v>
      </c>
      <c r="P34" s="43">
        <v>6392</v>
      </c>
      <c r="Q34" s="43">
        <v>0</v>
      </c>
      <c r="R34" s="43">
        <v>0</v>
      </c>
      <c r="S34" s="43">
        <v>145</v>
      </c>
      <c r="T34" s="43">
        <v>12760</v>
      </c>
      <c r="U34" s="43">
        <v>0</v>
      </c>
      <c r="V34" s="43">
        <v>0</v>
      </c>
      <c r="W34" s="43">
        <v>0</v>
      </c>
      <c r="X34" s="43">
        <v>0</v>
      </c>
      <c r="Y34" s="43">
        <v>0</v>
      </c>
      <c r="Z34" s="43">
        <v>0</v>
      </c>
      <c r="AA34" s="43">
        <v>0</v>
      </c>
      <c r="AB34" s="43">
        <v>0</v>
      </c>
    </row>
    <row r="35" spans="1:28" ht="13.5">
      <c r="A35" s="41" t="s">
        <v>33</v>
      </c>
      <c r="B35" s="37">
        <f t="shared" si="10"/>
        <v>11.58</v>
      </c>
      <c r="C35" s="37">
        <f t="shared" si="11"/>
        <v>154.39</v>
      </c>
      <c r="D35" s="42">
        <f t="shared" si="1"/>
        <v>165.97</v>
      </c>
      <c r="E35" s="43">
        <v>124</v>
      </c>
      <c r="F35" s="43">
        <v>6200</v>
      </c>
      <c r="G35" s="43">
        <v>197</v>
      </c>
      <c r="H35" s="43">
        <v>98500</v>
      </c>
      <c r="I35" s="43">
        <v>6</v>
      </c>
      <c r="J35" s="43">
        <v>11100</v>
      </c>
      <c r="K35" s="43">
        <v>0</v>
      </c>
      <c r="L35" s="43">
        <v>0</v>
      </c>
      <c r="M35" s="43">
        <v>3491</v>
      </c>
      <c r="N35" s="43">
        <v>439866</v>
      </c>
      <c r="O35" s="43">
        <v>24</v>
      </c>
      <c r="P35" s="43">
        <v>19176</v>
      </c>
      <c r="Q35" s="43">
        <v>0</v>
      </c>
      <c r="R35" s="43">
        <v>0</v>
      </c>
      <c r="S35" s="43">
        <v>3022</v>
      </c>
      <c r="T35" s="43">
        <v>265936</v>
      </c>
      <c r="U35" s="43">
        <v>0</v>
      </c>
      <c r="V35" s="43">
        <v>0</v>
      </c>
      <c r="W35" s="43">
        <v>2</v>
      </c>
      <c r="X35" s="43">
        <v>1576</v>
      </c>
      <c r="Y35" s="43">
        <v>10346</v>
      </c>
      <c r="Z35" s="43">
        <v>372456</v>
      </c>
      <c r="AA35" s="43">
        <v>10346</v>
      </c>
      <c r="AB35" s="43">
        <v>444878</v>
      </c>
    </row>
    <row r="36" spans="1:28" ht="13.5">
      <c r="A36" s="41" t="s">
        <v>34</v>
      </c>
      <c r="B36" s="37">
        <f t="shared" si="10"/>
        <v>2.04</v>
      </c>
      <c r="C36" s="37">
        <f t="shared" si="11"/>
        <v>60.16</v>
      </c>
      <c r="D36" s="42">
        <f t="shared" si="1"/>
        <v>62.199999999999996</v>
      </c>
      <c r="E36" s="43">
        <v>83</v>
      </c>
      <c r="F36" s="43">
        <v>4150</v>
      </c>
      <c r="G36" s="43">
        <v>14</v>
      </c>
      <c r="H36" s="43">
        <v>7000</v>
      </c>
      <c r="I36" s="43">
        <v>5</v>
      </c>
      <c r="J36" s="43">
        <v>9250</v>
      </c>
      <c r="K36" s="43">
        <v>0</v>
      </c>
      <c r="L36" s="43">
        <v>0</v>
      </c>
      <c r="M36" s="43">
        <v>2707</v>
      </c>
      <c r="N36" s="43">
        <v>341082</v>
      </c>
      <c r="O36" s="43">
        <v>39</v>
      </c>
      <c r="P36" s="43">
        <v>31161</v>
      </c>
      <c r="Q36" s="43">
        <v>1</v>
      </c>
      <c r="R36" s="43">
        <v>788</v>
      </c>
      <c r="S36" s="43">
        <v>1668</v>
      </c>
      <c r="T36" s="43">
        <v>146784</v>
      </c>
      <c r="U36" s="43">
        <v>0</v>
      </c>
      <c r="V36" s="43">
        <v>0</v>
      </c>
      <c r="W36" s="43">
        <v>2</v>
      </c>
      <c r="X36" s="43">
        <v>1576</v>
      </c>
      <c r="Y36" s="43">
        <v>1129</v>
      </c>
      <c r="Z36" s="43">
        <v>40644</v>
      </c>
      <c r="AA36" s="43">
        <v>920</v>
      </c>
      <c r="AB36" s="43">
        <v>39560</v>
      </c>
    </row>
    <row r="37" spans="1:28" ht="13.5">
      <c r="A37" s="41" t="s">
        <v>35</v>
      </c>
      <c r="B37" s="37">
        <f t="shared" si="10"/>
        <v>16.700000000000003</v>
      </c>
      <c r="C37" s="37">
        <f t="shared" si="11"/>
        <v>92.76</v>
      </c>
      <c r="D37" s="42">
        <f t="shared" si="1"/>
        <v>109.46000000000001</v>
      </c>
      <c r="E37" s="43">
        <v>405</v>
      </c>
      <c r="F37" s="43">
        <v>20250</v>
      </c>
      <c r="G37" s="43">
        <v>217</v>
      </c>
      <c r="H37" s="43">
        <v>108500</v>
      </c>
      <c r="I37" s="43">
        <v>20</v>
      </c>
      <c r="J37" s="43">
        <v>37000</v>
      </c>
      <c r="K37" s="43">
        <v>1</v>
      </c>
      <c r="L37" s="43">
        <v>1200</v>
      </c>
      <c r="M37" s="43">
        <v>2940</v>
      </c>
      <c r="N37" s="43">
        <v>370440</v>
      </c>
      <c r="O37" s="43">
        <v>10</v>
      </c>
      <c r="P37" s="43">
        <v>7990</v>
      </c>
      <c r="Q37" s="43">
        <v>0</v>
      </c>
      <c r="R37" s="43">
        <v>0</v>
      </c>
      <c r="S37" s="43">
        <v>2374</v>
      </c>
      <c r="T37" s="43">
        <v>208912</v>
      </c>
      <c r="U37" s="43">
        <v>0</v>
      </c>
      <c r="V37" s="43">
        <v>0</v>
      </c>
      <c r="W37" s="43">
        <v>0</v>
      </c>
      <c r="X37" s="43">
        <v>0</v>
      </c>
      <c r="Y37" s="43">
        <v>4305</v>
      </c>
      <c r="Z37" s="43">
        <v>154980</v>
      </c>
      <c r="AA37" s="43">
        <v>4308</v>
      </c>
      <c r="AB37" s="43">
        <v>185244</v>
      </c>
    </row>
    <row r="38" spans="1:28" ht="13.5">
      <c r="A38" s="41" t="s">
        <v>36</v>
      </c>
      <c r="B38" s="37">
        <f t="shared" si="10"/>
        <v>16.930000000000003</v>
      </c>
      <c r="C38" s="37">
        <f t="shared" si="11"/>
        <v>148.5</v>
      </c>
      <c r="D38" s="42">
        <f t="shared" si="1"/>
        <v>165.43</v>
      </c>
      <c r="E38" s="43">
        <v>464</v>
      </c>
      <c r="F38" s="43">
        <v>23200</v>
      </c>
      <c r="G38" s="43">
        <v>136</v>
      </c>
      <c r="H38" s="43">
        <v>68000</v>
      </c>
      <c r="I38" s="43">
        <v>37</v>
      </c>
      <c r="J38" s="43">
        <v>68450</v>
      </c>
      <c r="K38" s="43">
        <v>8</v>
      </c>
      <c r="L38" s="43">
        <v>9600</v>
      </c>
      <c r="M38" s="43">
        <v>3971</v>
      </c>
      <c r="N38" s="43">
        <v>500346</v>
      </c>
      <c r="O38" s="43">
        <v>31</v>
      </c>
      <c r="P38" s="43">
        <v>24769</v>
      </c>
      <c r="Q38" s="43">
        <v>10</v>
      </c>
      <c r="R38" s="43">
        <v>7880</v>
      </c>
      <c r="S38" s="43">
        <v>4476</v>
      </c>
      <c r="T38" s="43">
        <v>393888</v>
      </c>
      <c r="U38" s="43">
        <v>10</v>
      </c>
      <c r="V38" s="43">
        <v>1940</v>
      </c>
      <c r="W38" s="43">
        <v>6</v>
      </c>
      <c r="X38" s="43">
        <v>4728</v>
      </c>
      <c r="Y38" s="43">
        <v>7182</v>
      </c>
      <c r="Z38" s="43">
        <v>258552</v>
      </c>
      <c r="AA38" s="43">
        <v>6811</v>
      </c>
      <c r="AB38" s="43">
        <v>292873</v>
      </c>
    </row>
    <row r="39" spans="1:28" ht="13.5">
      <c r="A39" s="41" t="s">
        <v>37</v>
      </c>
      <c r="B39" s="37">
        <f t="shared" si="10"/>
        <v>7.13</v>
      </c>
      <c r="C39" s="37">
        <f t="shared" si="11"/>
        <v>126.7</v>
      </c>
      <c r="D39" s="42">
        <f t="shared" si="1"/>
        <v>133.83</v>
      </c>
      <c r="E39" s="43">
        <v>585</v>
      </c>
      <c r="F39" s="43">
        <v>29250</v>
      </c>
      <c r="G39" s="43">
        <v>62</v>
      </c>
      <c r="H39" s="43">
        <v>31000</v>
      </c>
      <c r="I39" s="43">
        <v>4</v>
      </c>
      <c r="J39" s="43">
        <v>7400</v>
      </c>
      <c r="K39" s="43">
        <v>3</v>
      </c>
      <c r="L39" s="43">
        <v>3600</v>
      </c>
      <c r="M39" s="43">
        <v>3643</v>
      </c>
      <c r="N39" s="43">
        <v>459018</v>
      </c>
      <c r="O39" s="43">
        <v>18</v>
      </c>
      <c r="P39" s="43">
        <v>14382</v>
      </c>
      <c r="Q39" s="43">
        <v>0</v>
      </c>
      <c r="R39" s="43">
        <v>0</v>
      </c>
      <c r="S39" s="43">
        <v>3766</v>
      </c>
      <c r="T39" s="43">
        <v>331408</v>
      </c>
      <c r="U39" s="43">
        <v>1</v>
      </c>
      <c r="V39" s="43">
        <v>194</v>
      </c>
      <c r="W39" s="43">
        <v>0</v>
      </c>
      <c r="X39" s="43">
        <v>0</v>
      </c>
      <c r="Y39" s="43">
        <v>6013</v>
      </c>
      <c r="Z39" s="43">
        <v>216468</v>
      </c>
      <c r="AA39" s="43">
        <v>5710</v>
      </c>
      <c r="AB39" s="43">
        <v>245530</v>
      </c>
    </row>
    <row r="40" spans="1:28" ht="13.5">
      <c r="A40" s="41" t="s">
        <v>38</v>
      </c>
      <c r="B40" s="37">
        <f t="shared" si="10"/>
        <v>3.6</v>
      </c>
      <c r="C40" s="37">
        <f t="shared" si="11"/>
        <v>67.36</v>
      </c>
      <c r="D40" s="42">
        <f t="shared" si="1"/>
        <v>70.96</v>
      </c>
      <c r="E40" s="43">
        <v>659</v>
      </c>
      <c r="F40" s="43">
        <v>32950</v>
      </c>
      <c r="G40" s="43">
        <v>0</v>
      </c>
      <c r="H40" s="43">
        <v>0</v>
      </c>
      <c r="I40" s="43">
        <v>1</v>
      </c>
      <c r="J40" s="43">
        <v>1850</v>
      </c>
      <c r="K40" s="43">
        <v>1</v>
      </c>
      <c r="L40" s="43">
        <v>1200</v>
      </c>
      <c r="M40" s="43">
        <v>2505</v>
      </c>
      <c r="N40" s="43">
        <v>315630</v>
      </c>
      <c r="O40" s="43">
        <v>11</v>
      </c>
      <c r="P40" s="43">
        <v>8789</v>
      </c>
      <c r="Q40" s="43">
        <v>3</v>
      </c>
      <c r="R40" s="43">
        <v>2364</v>
      </c>
      <c r="S40" s="43">
        <v>1828</v>
      </c>
      <c r="T40" s="43">
        <v>160864</v>
      </c>
      <c r="U40" s="43">
        <v>1</v>
      </c>
      <c r="V40" s="43">
        <v>194</v>
      </c>
      <c r="W40" s="43">
        <v>3</v>
      </c>
      <c r="X40" s="43">
        <v>2364</v>
      </c>
      <c r="Y40" s="43">
        <v>2331</v>
      </c>
      <c r="Z40" s="43">
        <v>83916</v>
      </c>
      <c r="AA40" s="43">
        <v>2312</v>
      </c>
      <c r="AB40" s="43">
        <v>99416</v>
      </c>
    </row>
    <row r="41" spans="1:28" s="32" customFormat="1" ht="13.5">
      <c r="A41" s="44" t="s">
        <v>39</v>
      </c>
      <c r="B41" s="40">
        <f>SUM(B42:B50)</f>
        <v>214.20000000000002</v>
      </c>
      <c r="C41" s="40">
        <f>SUM(C42:C50)</f>
        <v>915.3</v>
      </c>
      <c r="D41" s="45">
        <f t="shared" si="1"/>
        <v>1129.5</v>
      </c>
      <c r="E41" s="44">
        <f aca="true" t="shared" si="12" ref="E41:AB41">SUM(E43:E47)</f>
        <v>6287</v>
      </c>
      <c r="F41" s="44">
        <f t="shared" si="12"/>
        <v>314350</v>
      </c>
      <c r="G41" s="44">
        <f t="shared" si="12"/>
        <v>1059</v>
      </c>
      <c r="H41" s="44">
        <f t="shared" si="12"/>
        <v>529500</v>
      </c>
      <c r="I41" s="44">
        <f t="shared" si="12"/>
        <v>153</v>
      </c>
      <c r="J41" s="44">
        <f t="shared" si="12"/>
        <v>283050</v>
      </c>
      <c r="K41" s="44">
        <f t="shared" si="12"/>
        <v>29</v>
      </c>
      <c r="L41" s="44">
        <f t="shared" si="12"/>
        <v>34800</v>
      </c>
      <c r="M41" s="44">
        <f t="shared" si="12"/>
        <v>14081</v>
      </c>
      <c r="N41" s="44">
        <f t="shared" si="12"/>
        <v>1774206</v>
      </c>
      <c r="O41" s="44">
        <f t="shared" si="12"/>
        <v>419</v>
      </c>
      <c r="P41" s="44">
        <f t="shared" si="12"/>
        <v>334781</v>
      </c>
      <c r="Q41" s="44">
        <f t="shared" si="12"/>
        <v>13</v>
      </c>
      <c r="R41" s="44">
        <f t="shared" si="12"/>
        <v>10244</v>
      </c>
      <c r="S41" s="44">
        <f t="shared" si="12"/>
        <v>14484</v>
      </c>
      <c r="T41" s="44">
        <f t="shared" si="12"/>
        <v>1274592</v>
      </c>
      <c r="U41" s="44">
        <f t="shared" si="12"/>
        <v>43</v>
      </c>
      <c r="V41" s="44">
        <f t="shared" si="12"/>
        <v>8342</v>
      </c>
      <c r="W41" s="44">
        <f t="shared" si="12"/>
        <v>25</v>
      </c>
      <c r="X41" s="44">
        <f t="shared" si="12"/>
        <v>19700</v>
      </c>
      <c r="Y41" s="44">
        <f t="shared" si="12"/>
        <v>23548</v>
      </c>
      <c r="Z41" s="44">
        <f t="shared" si="12"/>
        <v>847728</v>
      </c>
      <c r="AA41" s="44">
        <f t="shared" si="12"/>
        <v>23314</v>
      </c>
      <c r="AB41" s="44">
        <f t="shared" si="12"/>
        <v>1002502</v>
      </c>
    </row>
    <row r="42" spans="1:28" ht="13.5">
      <c r="A42" s="41" t="s">
        <v>40</v>
      </c>
      <c r="B42" s="37">
        <f aca="true" t="shared" si="13" ref="B42:B50">ROUNDUP((F42+H42+J42+L42)/10000,2)</f>
        <v>0</v>
      </c>
      <c r="C42" s="37">
        <f aca="true" t="shared" si="14" ref="C42:C50">ROUNDUP((N42+P42+R42+T42+V42+X42+Z42+AB42)/10000,2)</f>
        <v>0</v>
      </c>
      <c r="D42" s="42">
        <f t="shared" si="1"/>
        <v>0</v>
      </c>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ht="13.5">
      <c r="A43" s="41" t="s">
        <v>41</v>
      </c>
      <c r="B43" s="37">
        <f t="shared" si="13"/>
        <v>14.31</v>
      </c>
      <c r="C43" s="37">
        <f t="shared" si="14"/>
        <v>81.21000000000001</v>
      </c>
      <c r="D43" s="42">
        <f t="shared" si="1"/>
        <v>95.52000000000001</v>
      </c>
      <c r="E43" s="43">
        <v>620</v>
      </c>
      <c r="F43" s="43">
        <v>31000</v>
      </c>
      <c r="G43" s="43">
        <v>122</v>
      </c>
      <c r="H43" s="43">
        <v>61000</v>
      </c>
      <c r="I43" s="43">
        <v>25</v>
      </c>
      <c r="J43" s="43">
        <v>46250</v>
      </c>
      <c r="K43" s="43">
        <v>4</v>
      </c>
      <c r="L43" s="43">
        <v>4800</v>
      </c>
      <c r="M43" s="43">
        <v>2096</v>
      </c>
      <c r="N43" s="43">
        <v>264096</v>
      </c>
      <c r="O43" s="43">
        <v>86</v>
      </c>
      <c r="P43" s="43">
        <v>68714</v>
      </c>
      <c r="Q43" s="43">
        <v>4</v>
      </c>
      <c r="R43" s="43">
        <v>3152</v>
      </c>
      <c r="S43" s="43">
        <v>2255</v>
      </c>
      <c r="T43" s="43">
        <v>198440</v>
      </c>
      <c r="U43" s="43">
        <v>2</v>
      </c>
      <c r="V43" s="43">
        <v>388</v>
      </c>
      <c r="W43" s="43">
        <v>6</v>
      </c>
      <c r="X43" s="43">
        <v>4728</v>
      </c>
      <c r="Y43" s="43">
        <v>3415</v>
      </c>
      <c r="Z43" s="43">
        <v>122940</v>
      </c>
      <c r="AA43" s="43">
        <v>3479</v>
      </c>
      <c r="AB43" s="43">
        <v>149597</v>
      </c>
    </row>
    <row r="44" spans="1:28" ht="13.5">
      <c r="A44" s="41" t="s">
        <v>42</v>
      </c>
      <c r="B44" s="37">
        <f t="shared" si="13"/>
        <v>49.3</v>
      </c>
      <c r="C44" s="37">
        <f t="shared" si="14"/>
        <v>173.42999999999998</v>
      </c>
      <c r="D44" s="42">
        <f t="shared" si="1"/>
        <v>222.72999999999996</v>
      </c>
      <c r="E44" s="43">
        <v>3022</v>
      </c>
      <c r="F44" s="43">
        <v>151100</v>
      </c>
      <c r="G44" s="43">
        <v>514</v>
      </c>
      <c r="H44" s="43">
        <v>257000</v>
      </c>
      <c r="I44" s="43">
        <v>42</v>
      </c>
      <c r="J44" s="43">
        <v>77700</v>
      </c>
      <c r="K44" s="43">
        <v>6</v>
      </c>
      <c r="L44" s="43">
        <v>7200</v>
      </c>
      <c r="M44" s="43">
        <v>4172</v>
      </c>
      <c r="N44" s="43">
        <v>525672</v>
      </c>
      <c r="O44" s="43">
        <v>118</v>
      </c>
      <c r="P44" s="43">
        <v>94282</v>
      </c>
      <c r="Q44" s="43">
        <v>3</v>
      </c>
      <c r="R44" s="43">
        <v>2364</v>
      </c>
      <c r="S44" s="43">
        <v>4568</v>
      </c>
      <c r="T44" s="43">
        <v>401984</v>
      </c>
      <c r="U44" s="43">
        <v>13</v>
      </c>
      <c r="V44" s="43">
        <v>2522</v>
      </c>
      <c r="W44" s="43">
        <v>3</v>
      </c>
      <c r="X44" s="43">
        <v>2364</v>
      </c>
      <c r="Y44" s="43">
        <v>9101</v>
      </c>
      <c r="Z44" s="43">
        <v>327636</v>
      </c>
      <c r="AA44" s="43">
        <v>8778</v>
      </c>
      <c r="AB44" s="43">
        <v>377454</v>
      </c>
    </row>
    <row r="45" spans="1:28" ht="13.5">
      <c r="A45" s="41" t="s">
        <v>43</v>
      </c>
      <c r="B45" s="37">
        <f t="shared" si="13"/>
        <v>33.669999999999995</v>
      </c>
      <c r="C45" s="37">
        <f t="shared" si="14"/>
        <v>179.79</v>
      </c>
      <c r="D45" s="42">
        <f t="shared" si="1"/>
        <v>213.45999999999998</v>
      </c>
      <c r="E45" s="43">
        <v>1507</v>
      </c>
      <c r="F45" s="43">
        <v>75350</v>
      </c>
      <c r="G45" s="43">
        <v>277</v>
      </c>
      <c r="H45" s="43">
        <v>138500</v>
      </c>
      <c r="I45" s="43">
        <v>56</v>
      </c>
      <c r="J45" s="43">
        <v>103600</v>
      </c>
      <c r="K45" s="43">
        <v>16</v>
      </c>
      <c r="L45" s="43">
        <v>19200</v>
      </c>
      <c r="M45" s="43">
        <v>5308</v>
      </c>
      <c r="N45" s="43">
        <v>668808</v>
      </c>
      <c r="O45" s="43">
        <v>127</v>
      </c>
      <c r="P45" s="43">
        <v>101473</v>
      </c>
      <c r="Q45" s="43">
        <v>4</v>
      </c>
      <c r="R45" s="43">
        <v>3152</v>
      </c>
      <c r="S45" s="43">
        <v>5567</v>
      </c>
      <c r="T45" s="43">
        <v>489896</v>
      </c>
      <c r="U45" s="43">
        <v>27</v>
      </c>
      <c r="V45" s="43">
        <v>5238</v>
      </c>
      <c r="W45" s="43">
        <v>13</v>
      </c>
      <c r="X45" s="43">
        <v>10244</v>
      </c>
      <c r="Y45" s="43">
        <v>6585</v>
      </c>
      <c r="Z45" s="43">
        <v>237060</v>
      </c>
      <c r="AA45" s="43">
        <v>6557</v>
      </c>
      <c r="AB45" s="43">
        <v>281951</v>
      </c>
    </row>
    <row r="46" spans="1:28" ht="13.5">
      <c r="A46" s="41" t="s">
        <v>44</v>
      </c>
      <c r="B46" s="37">
        <f t="shared" si="13"/>
        <v>10.56</v>
      </c>
      <c r="C46" s="37">
        <f t="shared" si="14"/>
        <v>46.41</v>
      </c>
      <c r="D46" s="42">
        <f t="shared" si="1"/>
        <v>56.97</v>
      </c>
      <c r="E46" s="43">
        <v>654</v>
      </c>
      <c r="F46" s="43">
        <v>32700</v>
      </c>
      <c r="G46" s="43">
        <v>94</v>
      </c>
      <c r="H46" s="43">
        <v>47000</v>
      </c>
      <c r="I46" s="43">
        <v>14</v>
      </c>
      <c r="J46" s="43">
        <v>25900</v>
      </c>
      <c r="K46" s="43">
        <v>0</v>
      </c>
      <c r="L46" s="43">
        <v>0</v>
      </c>
      <c r="M46" s="43">
        <v>1273</v>
      </c>
      <c r="N46" s="43">
        <v>160398</v>
      </c>
      <c r="O46" s="43">
        <v>30</v>
      </c>
      <c r="P46" s="43">
        <v>23970</v>
      </c>
      <c r="Q46" s="43">
        <v>2</v>
      </c>
      <c r="R46" s="43">
        <v>1576</v>
      </c>
      <c r="S46" s="43">
        <v>1068</v>
      </c>
      <c r="T46" s="43">
        <v>93984</v>
      </c>
      <c r="U46" s="43">
        <v>0</v>
      </c>
      <c r="V46" s="43">
        <v>0</v>
      </c>
      <c r="W46" s="43">
        <v>2</v>
      </c>
      <c r="X46" s="43">
        <v>1576</v>
      </c>
      <c r="Y46" s="43">
        <v>2282</v>
      </c>
      <c r="Z46" s="43">
        <v>82152</v>
      </c>
      <c r="AA46" s="43">
        <v>2334</v>
      </c>
      <c r="AB46" s="43">
        <v>100362</v>
      </c>
    </row>
    <row r="47" spans="1:28" ht="13.5">
      <c r="A47" s="41" t="s">
        <v>45</v>
      </c>
      <c r="B47" s="37">
        <f t="shared" si="13"/>
        <v>8.34</v>
      </c>
      <c r="C47" s="37">
        <f t="shared" si="14"/>
        <v>46.4</v>
      </c>
      <c r="D47" s="42">
        <f t="shared" si="1"/>
        <v>54.739999999999995</v>
      </c>
      <c r="E47" s="43">
        <v>484</v>
      </c>
      <c r="F47" s="43">
        <v>24200</v>
      </c>
      <c r="G47" s="43">
        <v>52</v>
      </c>
      <c r="H47" s="43">
        <v>26000</v>
      </c>
      <c r="I47" s="43">
        <v>16</v>
      </c>
      <c r="J47" s="43">
        <v>29600</v>
      </c>
      <c r="K47" s="43">
        <v>3</v>
      </c>
      <c r="L47" s="43">
        <v>3600</v>
      </c>
      <c r="M47" s="43">
        <v>1232</v>
      </c>
      <c r="N47" s="43">
        <v>155232</v>
      </c>
      <c r="O47" s="43">
        <v>58</v>
      </c>
      <c r="P47" s="43">
        <v>46342</v>
      </c>
      <c r="Q47" s="43">
        <v>0</v>
      </c>
      <c r="R47" s="43">
        <v>0</v>
      </c>
      <c r="S47" s="43">
        <v>1026</v>
      </c>
      <c r="T47" s="43">
        <v>90288</v>
      </c>
      <c r="U47" s="43">
        <v>1</v>
      </c>
      <c r="V47" s="43">
        <v>194</v>
      </c>
      <c r="W47" s="43">
        <v>1</v>
      </c>
      <c r="X47" s="43">
        <v>788</v>
      </c>
      <c r="Y47" s="43">
        <v>2165</v>
      </c>
      <c r="Z47" s="43">
        <v>77940</v>
      </c>
      <c r="AA47" s="43">
        <v>2166</v>
      </c>
      <c r="AB47" s="43">
        <v>93138</v>
      </c>
    </row>
    <row r="48" spans="1:28" ht="13.5">
      <c r="A48" s="41" t="s">
        <v>46</v>
      </c>
      <c r="B48" s="37">
        <f t="shared" si="13"/>
        <v>12.16</v>
      </c>
      <c r="C48" s="37">
        <f t="shared" si="14"/>
        <v>64.25</v>
      </c>
      <c r="D48" s="42">
        <f t="shared" si="1"/>
        <v>76.41</v>
      </c>
      <c r="E48" s="43">
        <v>666</v>
      </c>
      <c r="F48" s="43">
        <v>33300</v>
      </c>
      <c r="G48" s="43">
        <v>98</v>
      </c>
      <c r="H48" s="43">
        <v>49000</v>
      </c>
      <c r="I48" s="43">
        <v>18</v>
      </c>
      <c r="J48" s="43">
        <v>33300</v>
      </c>
      <c r="K48" s="43">
        <v>5</v>
      </c>
      <c r="L48" s="43">
        <v>6000</v>
      </c>
      <c r="M48" s="43">
        <v>1670</v>
      </c>
      <c r="N48" s="43">
        <v>210420</v>
      </c>
      <c r="O48" s="43">
        <v>43</v>
      </c>
      <c r="P48" s="43">
        <v>34357</v>
      </c>
      <c r="Q48" s="43">
        <v>4</v>
      </c>
      <c r="R48" s="43">
        <v>3152</v>
      </c>
      <c r="S48" s="43">
        <v>1595</v>
      </c>
      <c r="T48" s="43">
        <v>140360</v>
      </c>
      <c r="U48" s="43">
        <v>3</v>
      </c>
      <c r="V48" s="43">
        <v>582</v>
      </c>
      <c r="W48" s="43">
        <v>4</v>
      </c>
      <c r="X48" s="43">
        <v>3152</v>
      </c>
      <c r="Y48" s="43">
        <v>3166</v>
      </c>
      <c r="Z48" s="43">
        <v>113976</v>
      </c>
      <c r="AA48" s="43">
        <v>3174</v>
      </c>
      <c r="AB48" s="43">
        <v>136482</v>
      </c>
    </row>
    <row r="49" spans="1:28" ht="13.5">
      <c r="A49" s="41" t="s">
        <v>47</v>
      </c>
      <c r="B49" s="37">
        <f t="shared" si="13"/>
        <v>23.74</v>
      </c>
      <c r="C49" s="37">
        <f t="shared" si="14"/>
        <v>103.34</v>
      </c>
      <c r="D49" s="42">
        <f t="shared" si="1"/>
        <v>127.08</v>
      </c>
      <c r="E49" s="43">
        <v>1792</v>
      </c>
      <c r="F49" s="43">
        <v>89600</v>
      </c>
      <c r="G49" s="43">
        <v>234</v>
      </c>
      <c r="H49" s="43">
        <v>117000</v>
      </c>
      <c r="I49" s="43">
        <v>16</v>
      </c>
      <c r="J49" s="43">
        <v>29600</v>
      </c>
      <c r="K49" s="43">
        <v>1</v>
      </c>
      <c r="L49" s="43">
        <v>1200</v>
      </c>
      <c r="M49" s="43">
        <v>3242</v>
      </c>
      <c r="N49" s="43">
        <v>408492</v>
      </c>
      <c r="O49" s="43">
        <v>56</v>
      </c>
      <c r="P49" s="43">
        <v>44744</v>
      </c>
      <c r="Q49" s="43">
        <v>4</v>
      </c>
      <c r="R49" s="43">
        <v>3152</v>
      </c>
      <c r="S49" s="43">
        <v>1896</v>
      </c>
      <c r="T49" s="43">
        <v>166848</v>
      </c>
      <c r="U49" s="43">
        <v>14</v>
      </c>
      <c r="V49" s="43">
        <v>2716</v>
      </c>
      <c r="W49" s="43">
        <v>0</v>
      </c>
      <c r="X49" s="43">
        <v>0</v>
      </c>
      <c r="Y49" s="43">
        <v>5242</v>
      </c>
      <c r="Z49" s="43">
        <v>188712</v>
      </c>
      <c r="AA49" s="43">
        <v>5086</v>
      </c>
      <c r="AB49" s="43">
        <v>218698</v>
      </c>
    </row>
    <row r="50" spans="1:28" ht="13.5">
      <c r="A50" s="41" t="s">
        <v>48</v>
      </c>
      <c r="B50" s="37">
        <f t="shared" si="13"/>
        <v>62.12</v>
      </c>
      <c r="C50" s="37">
        <f t="shared" si="14"/>
        <v>220.47</v>
      </c>
      <c r="D50" s="42">
        <f t="shared" si="1"/>
        <v>282.59</v>
      </c>
      <c r="E50" s="43">
        <v>5518</v>
      </c>
      <c r="F50" s="43">
        <v>275900</v>
      </c>
      <c r="G50" s="43">
        <v>516</v>
      </c>
      <c r="H50" s="43">
        <v>258000</v>
      </c>
      <c r="I50" s="43">
        <v>42</v>
      </c>
      <c r="J50" s="43">
        <v>77700</v>
      </c>
      <c r="K50" s="43">
        <v>8</v>
      </c>
      <c r="L50" s="43">
        <v>9600</v>
      </c>
      <c r="M50" s="43">
        <v>5757</v>
      </c>
      <c r="N50" s="43">
        <v>725382</v>
      </c>
      <c r="O50" s="43">
        <v>26</v>
      </c>
      <c r="P50" s="43">
        <v>20774</v>
      </c>
      <c r="Q50" s="43">
        <v>4</v>
      </c>
      <c r="R50" s="43">
        <v>3152</v>
      </c>
      <c r="S50" s="43">
        <v>5802</v>
      </c>
      <c r="T50" s="43">
        <v>510576</v>
      </c>
      <c r="U50" s="43">
        <v>189</v>
      </c>
      <c r="V50" s="43">
        <v>36666</v>
      </c>
      <c r="W50" s="43">
        <v>4</v>
      </c>
      <c r="X50" s="43">
        <v>3152</v>
      </c>
      <c r="Y50" s="43">
        <v>12039</v>
      </c>
      <c r="Z50" s="43">
        <v>433404</v>
      </c>
      <c r="AA50" s="43">
        <v>10966</v>
      </c>
      <c r="AB50" s="43">
        <v>471538</v>
      </c>
    </row>
    <row r="51" spans="1:28" s="32" customFormat="1" ht="13.5">
      <c r="A51" s="44" t="s">
        <v>49</v>
      </c>
      <c r="B51" s="40">
        <f>SUM(B52:B57)</f>
        <v>544.32</v>
      </c>
      <c r="C51" s="40">
        <f>SUM(C52:C57)</f>
        <v>1441.0299999999997</v>
      </c>
      <c r="D51" s="45">
        <f t="shared" si="1"/>
        <v>1985.35</v>
      </c>
      <c r="E51" s="44">
        <f aca="true" t="shared" si="15" ref="E51:AB51">SUM(E53:E57)</f>
        <v>17137</v>
      </c>
      <c r="F51" s="44">
        <f t="shared" si="15"/>
        <v>856850</v>
      </c>
      <c r="G51" s="44">
        <f t="shared" si="15"/>
        <v>7544</v>
      </c>
      <c r="H51" s="44">
        <f t="shared" si="15"/>
        <v>3772000</v>
      </c>
      <c r="I51" s="44">
        <f t="shared" si="15"/>
        <v>308</v>
      </c>
      <c r="J51" s="44">
        <f t="shared" si="15"/>
        <v>569800</v>
      </c>
      <c r="K51" s="44">
        <f t="shared" si="15"/>
        <v>23</v>
      </c>
      <c r="L51" s="44">
        <f t="shared" si="15"/>
        <v>27600</v>
      </c>
      <c r="M51" s="44">
        <f t="shared" si="15"/>
        <v>41830</v>
      </c>
      <c r="N51" s="44">
        <f t="shared" si="15"/>
        <v>5270580</v>
      </c>
      <c r="O51" s="44">
        <f t="shared" si="15"/>
        <v>829</v>
      </c>
      <c r="P51" s="44">
        <f t="shared" si="15"/>
        <v>662371</v>
      </c>
      <c r="Q51" s="44">
        <f t="shared" si="15"/>
        <v>13</v>
      </c>
      <c r="R51" s="44">
        <f t="shared" si="15"/>
        <v>10244</v>
      </c>
      <c r="S51" s="44">
        <f t="shared" si="15"/>
        <v>36569</v>
      </c>
      <c r="T51" s="44">
        <f t="shared" si="15"/>
        <v>3218072</v>
      </c>
      <c r="U51" s="44">
        <f t="shared" si="15"/>
        <v>139</v>
      </c>
      <c r="V51" s="44">
        <f t="shared" si="15"/>
        <v>26966</v>
      </c>
      <c r="W51" s="44">
        <f t="shared" si="15"/>
        <v>1</v>
      </c>
      <c r="X51" s="44">
        <f t="shared" si="15"/>
        <v>788</v>
      </c>
      <c r="Y51" s="44">
        <f t="shared" si="15"/>
        <v>58088</v>
      </c>
      <c r="Z51" s="44">
        <f t="shared" si="15"/>
        <v>2091168</v>
      </c>
      <c r="AA51" s="44">
        <f t="shared" si="15"/>
        <v>57131</v>
      </c>
      <c r="AB51" s="44">
        <f t="shared" si="15"/>
        <v>2456633</v>
      </c>
    </row>
    <row r="52" spans="1:28" ht="13.5">
      <c r="A52" s="41" t="s">
        <v>50</v>
      </c>
      <c r="B52" s="37">
        <v>21.67</v>
      </c>
      <c r="C52" s="37">
        <v>67.33</v>
      </c>
      <c r="D52" s="37">
        <v>89</v>
      </c>
      <c r="E52" s="37">
        <v>523</v>
      </c>
      <c r="F52" s="37">
        <v>26150</v>
      </c>
      <c r="G52" s="37">
        <v>381</v>
      </c>
      <c r="H52" s="37">
        <v>190500</v>
      </c>
      <c r="I52" s="37">
        <v>0</v>
      </c>
      <c r="J52" s="37">
        <v>0</v>
      </c>
      <c r="K52" s="37">
        <v>0</v>
      </c>
      <c r="L52" s="37">
        <v>0</v>
      </c>
      <c r="M52" s="37">
        <v>3545</v>
      </c>
      <c r="N52" s="37">
        <v>446670</v>
      </c>
      <c r="O52" s="37">
        <v>0</v>
      </c>
      <c r="P52" s="37">
        <v>0</v>
      </c>
      <c r="Q52" s="37">
        <v>0</v>
      </c>
      <c r="R52" s="37">
        <v>0</v>
      </c>
      <c r="S52" s="37">
        <v>2573</v>
      </c>
      <c r="T52" s="37">
        <v>226424</v>
      </c>
      <c r="U52" s="37">
        <v>0</v>
      </c>
      <c r="V52" s="37">
        <v>0</v>
      </c>
      <c r="W52" s="37">
        <v>0</v>
      </c>
      <c r="X52" s="37">
        <v>0</v>
      </c>
      <c r="Y52" s="37">
        <v>1</v>
      </c>
      <c r="Z52" s="37">
        <v>36</v>
      </c>
      <c r="AA52" s="37">
        <v>1</v>
      </c>
      <c r="AB52" s="37">
        <v>43</v>
      </c>
    </row>
    <row r="53" spans="1:28" ht="13.5">
      <c r="A53" s="41" t="s">
        <v>51</v>
      </c>
      <c r="B53" s="37">
        <f>ROUNDUP((F53+H53+J53+L53)/10000,2)</f>
        <v>186.32</v>
      </c>
      <c r="C53" s="37">
        <f>ROUNDUP((N53+P53+R53+T53+V53+X53+Z53+AB53)/10000,2)</f>
        <v>511.87</v>
      </c>
      <c r="D53" s="42">
        <f aca="true" t="shared" si="16" ref="D53:D58">B53+C53</f>
        <v>698.19</v>
      </c>
      <c r="E53" s="43">
        <v>4803</v>
      </c>
      <c r="F53" s="43">
        <v>240150</v>
      </c>
      <c r="G53" s="43">
        <v>2662</v>
      </c>
      <c r="H53" s="43">
        <v>1331000</v>
      </c>
      <c r="I53" s="43">
        <v>152</v>
      </c>
      <c r="J53" s="43">
        <v>281200</v>
      </c>
      <c r="K53" s="43">
        <v>9</v>
      </c>
      <c r="L53" s="43">
        <v>10800</v>
      </c>
      <c r="M53" s="43">
        <v>14290</v>
      </c>
      <c r="N53" s="43">
        <v>1800540</v>
      </c>
      <c r="O53" s="43">
        <v>338</v>
      </c>
      <c r="P53" s="43">
        <v>270062</v>
      </c>
      <c r="Q53" s="43">
        <v>6</v>
      </c>
      <c r="R53" s="43">
        <v>4728</v>
      </c>
      <c r="S53" s="43">
        <v>13524</v>
      </c>
      <c r="T53" s="43">
        <v>1190112</v>
      </c>
      <c r="U53" s="43">
        <v>51</v>
      </c>
      <c r="V53" s="43">
        <v>9894</v>
      </c>
      <c r="W53" s="43">
        <v>0</v>
      </c>
      <c r="X53" s="43">
        <v>0</v>
      </c>
      <c r="Y53" s="43">
        <v>24922</v>
      </c>
      <c r="Z53" s="43">
        <v>897192</v>
      </c>
      <c r="AA53" s="43">
        <v>22004</v>
      </c>
      <c r="AB53" s="43">
        <v>946172</v>
      </c>
    </row>
    <row r="54" spans="1:28" ht="13.5">
      <c r="A54" s="41" t="s">
        <v>52</v>
      </c>
      <c r="B54" s="37">
        <f>ROUNDUP((F54+H54+J54+L54)/10000,2)</f>
        <v>73.91000000000001</v>
      </c>
      <c r="C54" s="37">
        <f>ROUNDUP((N54+P54+R54+T54+V54+X54+Z54+AB54)/10000,2)</f>
        <v>178.79999999999998</v>
      </c>
      <c r="D54" s="42">
        <f t="shared" si="16"/>
        <v>252.70999999999998</v>
      </c>
      <c r="E54" s="43">
        <v>1137</v>
      </c>
      <c r="F54" s="43">
        <v>56850</v>
      </c>
      <c r="G54" s="43">
        <v>1244</v>
      </c>
      <c r="H54" s="43">
        <v>622000</v>
      </c>
      <c r="I54" s="43">
        <v>28</v>
      </c>
      <c r="J54" s="43">
        <v>51800</v>
      </c>
      <c r="K54" s="43">
        <v>7</v>
      </c>
      <c r="L54" s="43">
        <v>8400</v>
      </c>
      <c r="M54" s="43">
        <v>4487</v>
      </c>
      <c r="N54" s="43">
        <v>565362</v>
      </c>
      <c r="O54" s="43">
        <v>98</v>
      </c>
      <c r="P54" s="43">
        <v>78302</v>
      </c>
      <c r="Q54" s="43">
        <v>2</v>
      </c>
      <c r="R54" s="43">
        <v>1576</v>
      </c>
      <c r="S54" s="43">
        <v>4570</v>
      </c>
      <c r="T54" s="43">
        <v>402160</v>
      </c>
      <c r="U54" s="43">
        <v>6</v>
      </c>
      <c r="V54" s="43">
        <v>1164</v>
      </c>
      <c r="W54" s="43">
        <v>0</v>
      </c>
      <c r="X54" s="43">
        <v>0</v>
      </c>
      <c r="Y54" s="43">
        <v>9495</v>
      </c>
      <c r="Z54" s="43">
        <v>341820</v>
      </c>
      <c r="AA54" s="43">
        <v>9246</v>
      </c>
      <c r="AB54" s="43">
        <v>397578</v>
      </c>
    </row>
    <row r="55" spans="1:28" ht="13.5">
      <c r="A55" s="41" t="s">
        <v>53</v>
      </c>
      <c r="B55" s="37">
        <f>ROUNDUP((F55+H55+J55+L55)/10000,2)</f>
        <v>85.44000000000001</v>
      </c>
      <c r="C55" s="37">
        <f>ROUNDUP((N55+P55+R55+T55+V55+X55+Z55+AB55)/10000,2)</f>
        <v>353.3</v>
      </c>
      <c r="D55" s="42">
        <f t="shared" si="16"/>
        <v>438.74</v>
      </c>
      <c r="E55" s="43">
        <v>4720</v>
      </c>
      <c r="F55" s="43">
        <v>236000</v>
      </c>
      <c r="G55" s="43">
        <v>1058</v>
      </c>
      <c r="H55" s="43">
        <v>529000</v>
      </c>
      <c r="I55" s="43">
        <v>47</v>
      </c>
      <c r="J55" s="43">
        <v>86950</v>
      </c>
      <c r="K55" s="43">
        <v>2</v>
      </c>
      <c r="L55" s="43">
        <v>2400</v>
      </c>
      <c r="M55" s="43">
        <v>12072</v>
      </c>
      <c r="N55" s="43">
        <v>1521072</v>
      </c>
      <c r="O55" s="43">
        <v>187</v>
      </c>
      <c r="P55" s="43">
        <v>149413</v>
      </c>
      <c r="Q55" s="43">
        <v>2</v>
      </c>
      <c r="R55" s="43">
        <v>1576</v>
      </c>
      <c r="S55" s="43">
        <v>9371</v>
      </c>
      <c r="T55" s="43">
        <v>824648</v>
      </c>
      <c r="U55" s="43">
        <v>12</v>
      </c>
      <c r="V55" s="43">
        <v>2328</v>
      </c>
      <c r="W55" s="43">
        <v>0</v>
      </c>
      <c r="X55" s="43">
        <v>0</v>
      </c>
      <c r="Y55" s="43">
        <v>13171</v>
      </c>
      <c r="Z55" s="43">
        <v>474156</v>
      </c>
      <c r="AA55" s="43">
        <v>13017</v>
      </c>
      <c r="AB55" s="43">
        <v>559731</v>
      </c>
    </row>
    <row r="56" spans="1:28" ht="13.5">
      <c r="A56" s="41" t="s">
        <v>54</v>
      </c>
      <c r="B56" s="37">
        <f>ROUNDUP((F56+H56+J56+L56)/10000,2)</f>
        <v>81.42</v>
      </c>
      <c r="C56" s="37">
        <f>ROUNDUP((N56+P56+R56+T56+V56+X56+Z56+AB56)/10000,2)</f>
        <v>273.09999999999997</v>
      </c>
      <c r="D56" s="42">
        <f t="shared" si="16"/>
        <v>354.52</v>
      </c>
      <c r="E56" s="43">
        <v>4478</v>
      </c>
      <c r="F56" s="43">
        <v>223900</v>
      </c>
      <c r="G56" s="43">
        <v>965</v>
      </c>
      <c r="H56" s="43">
        <v>482500</v>
      </c>
      <c r="I56" s="43">
        <v>55</v>
      </c>
      <c r="J56" s="43">
        <v>101750</v>
      </c>
      <c r="K56" s="43">
        <v>5</v>
      </c>
      <c r="L56" s="43">
        <v>6000</v>
      </c>
      <c r="M56" s="43">
        <v>8547</v>
      </c>
      <c r="N56" s="43">
        <v>1076922</v>
      </c>
      <c r="O56" s="43">
        <v>174</v>
      </c>
      <c r="P56" s="43">
        <v>139026</v>
      </c>
      <c r="Q56" s="43">
        <v>3</v>
      </c>
      <c r="R56" s="43">
        <v>2364</v>
      </c>
      <c r="S56" s="43">
        <v>7519</v>
      </c>
      <c r="T56" s="43">
        <v>661672</v>
      </c>
      <c r="U56" s="43">
        <v>68</v>
      </c>
      <c r="V56" s="43">
        <v>13192</v>
      </c>
      <c r="W56" s="43">
        <v>1</v>
      </c>
      <c r="X56" s="43">
        <v>788</v>
      </c>
      <c r="Y56" s="43">
        <v>10486</v>
      </c>
      <c r="Z56" s="43">
        <v>377496</v>
      </c>
      <c r="AA56" s="43">
        <v>10686</v>
      </c>
      <c r="AB56" s="43">
        <v>459498</v>
      </c>
    </row>
    <row r="57" spans="1:28" ht="13.5">
      <c r="A57" s="41" t="s">
        <v>55</v>
      </c>
      <c r="B57" s="37">
        <f>ROUNDUP((F57+H57+J57+L57)/10000,2)</f>
        <v>95.56</v>
      </c>
      <c r="C57" s="37">
        <f>ROUNDUP((N57+P57+R57+T57+V57+X57+Z57+AB57)/10000,2)</f>
        <v>56.629999999999995</v>
      </c>
      <c r="D57" s="42">
        <f t="shared" si="16"/>
        <v>152.19</v>
      </c>
      <c r="E57" s="43">
        <v>1999</v>
      </c>
      <c r="F57" s="43">
        <v>99950</v>
      </c>
      <c r="G57" s="43">
        <v>1615</v>
      </c>
      <c r="H57" s="43">
        <v>807500</v>
      </c>
      <c r="I57" s="43">
        <v>26</v>
      </c>
      <c r="J57" s="43">
        <v>48100</v>
      </c>
      <c r="K57" s="43">
        <v>0</v>
      </c>
      <c r="L57" s="43">
        <v>0</v>
      </c>
      <c r="M57" s="43">
        <v>2434</v>
      </c>
      <c r="N57" s="43">
        <v>306684</v>
      </c>
      <c r="O57" s="43">
        <v>32</v>
      </c>
      <c r="P57" s="43">
        <v>25568</v>
      </c>
      <c r="Q57" s="43">
        <v>0</v>
      </c>
      <c r="R57" s="43">
        <v>0</v>
      </c>
      <c r="S57" s="43">
        <v>1585</v>
      </c>
      <c r="T57" s="43">
        <v>139480</v>
      </c>
      <c r="U57" s="43">
        <v>2</v>
      </c>
      <c r="V57" s="43">
        <v>388</v>
      </c>
      <c r="W57" s="43">
        <v>0</v>
      </c>
      <c r="X57" s="43">
        <v>0</v>
      </c>
      <c r="Y57" s="43">
        <v>14</v>
      </c>
      <c r="Z57" s="43">
        <v>504</v>
      </c>
      <c r="AA57" s="43">
        <v>2178</v>
      </c>
      <c r="AB57" s="43">
        <v>93654</v>
      </c>
    </row>
    <row r="58" spans="1:28" s="32" customFormat="1" ht="13.5">
      <c r="A58" s="44" t="s">
        <v>56</v>
      </c>
      <c r="B58" s="40">
        <f>SUM(B59:B63)</f>
        <v>44.35</v>
      </c>
      <c r="C58" s="40">
        <f>SUM(C59:C63)</f>
        <v>522.13</v>
      </c>
      <c r="D58" s="45">
        <f t="shared" si="16"/>
        <v>566.48</v>
      </c>
      <c r="E58" s="44">
        <f aca="true" t="shared" si="17" ref="E58:AB58">SUM(E60:E60)</f>
        <v>504</v>
      </c>
      <c r="F58" s="44">
        <f t="shared" si="17"/>
        <v>25200</v>
      </c>
      <c r="G58" s="44">
        <f t="shared" si="17"/>
        <v>106</v>
      </c>
      <c r="H58" s="44">
        <f t="shared" si="17"/>
        <v>53000</v>
      </c>
      <c r="I58" s="44">
        <f t="shared" si="17"/>
        <v>2</v>
      </c>
      <c r="J58" s="44">
        <f t="shared" si="17"/>
        <v>3700</v>
      </c>
      <c r="K58" s="44">
        <f t="shared" si="17"/>
        <v>1</v>
      </c>
      <c r="L58" s="44">
        <f t="shared" si="17"/>
        <v>1200</v>
      </c>
      <c r="M58" s="44">
        <f t="shared" si="17"/>
        <v>4277</v>
      </c>
      <c r="N58" s="44">
        <f t="shared" si="17"/>
        <v>538902</v>
      </c>
      <c r="O58" s="44">
        <f t="shared" si="17"/>
        <v>0</v>
      </c>
      <c r="P58" s="44">
        <f t="shared" si="17"/>
        <v>0</v>
      </c>
      <c r="Q58" s="44">
        <f t="shared" si="17"/>
        <v>0</v>
      </c>
      <c r="R58" s="44">
        <f t="shared" si="17"/>
        <v>0</v>
      </c>
      <c r="S58" s="44">
        <f t="shared" si="17"/>
        <v>4875</v>
      </c>
      <c r="T58" s="44">
        <f t="shared" si="17"/>
        <v>429000</v>
      </c>
      <c r="U58" s="44">
        <f t="shared" si="17"/>
        <v>0</v>
      </c>
      <c r="V58" s="44">
        <f t="shared" si="17"/>
        <v>0</v>
      </c>
      <c r="W58" s="44">
        <f t="shared" si="17"/>
        <v>0</v>
      </c>
      <c r="X58" s="44">
        <f t="shared" si="17"/>
        <v>0</v>
      </c>
      <c r="Y58" s="44">
        <f t="shared" si="17"/>
        <v>6956</v>
      </c>
      <c r="Z58" s="44">
        <f t="shared" si="17"/>
        <v>250416</v>
      </c>
      <c r="AA58" s="44">
        <f t="shared" si="17"/>
        <v>4771</v>
      </c>
      <c r="AB58" s="44">
        <f t="shared" si="17"/>
        <v>205153</v>
      </c>
    </row>
    <row r="59" spans="1:28" ht="13.5">
      <c r="A59" s="41" t="s">
        <v>57</v>
      </c>
      <c r="B59" s="37">
        <v>1.01</v>
      </c>
      <c r="C59" s="37">
        <v>7.65</v>
      </c>
      <c r="D59" s="37">
        <v>8.66</v>
      </c>
      <c r="E59" s="37">
        <v>121</v>
      </c>
      <c r="F59" s="37">
        <v>6050</v>
      </c>
      <c r="G59" s="37">
        <v>8</v>
      </c>
      <c r="H59" s="37">
        <v>4000</v>
      </c>
      <c r="I59" s="37">
        <v>0</v>
      </c>
      <c r="J59" s="37">
        <v>0</v>
      </c>
      <c r="K59" s="37">
        <v>0</v>
      </c>
      <c r="L59" s="37">
        <v>0</v>
      </c>
      <c r="M59" s="37">
        <v>303</v>
      </c>
      <c r="N59" s="37">
        <v>38178</v>
      </c>
      <c r="O59" s="37">
        <v>2</v>
      </c>
      <c r="P59" s="37">
        <v>1598</v>
      </c>
      <c r="Q59" s="37">
        <v>1</v>
      </c>
      <c r="R59" s="37">
        <v>788</v>
      </c>
      <c r="S59" s="37">
        <v>0</v>
      </c>
      <c r="T59" s="37">
        <v>0</v>
      </c>
      <c r="U59" s="37">
        <v>0</v>
      </c>
      <c r="V59" s="37">
        <v>0</v>
      </c>
      <c r="W59" s="37">
        <v>0</v>
      </c>
      <c r="X59" s="37">
        <v>0</v>
      </c>
      <c r="Y59" s="37">
        <v>763</v>
      </c>
      <c r="Z59" s="37">
        <v>27468</v>
      </c>
      <c r="AA59" s="37">
        <v>193</v>
      </c>
      <c r="AB59" s="37">
        <v>8299</v>
      </c>
    </row>
    <row r="60" spans="1:28" ht="13.5">
      <c r="A60" s="41" t="s">
        <v>58</v>
      </c>
      <c r="B60" s="37">
        <f>ROUNDUP((F60+H60+J60+L60)/10000,2)</f>
        <v>8.31</v>
      </c>
      <c r="C60" s="37">
        <f>ROUNDUP((N60+P60+R60+T60+V60+X60+Z60+AB60)/10000,2)</f>
        <v>142.35</v>
      </c>
      <c r="D60" s="42">
        <f aca="true" t="shared" si="18" ref="D60:D69">B60+C60</f>
        <v>150.66</v>
      </c>
      <c r="E60" s="43">
        <v>504</v>
      </c>
      <c r="F60" s="43">
        <v>25200</v>
      </c>
      <c r="G60" s="43">
        <v>106</v>
      </c>
      <c r="H60" s="43">
        <v>53000</v>
      </c>
      <c r="I60" s="43">
        <v>2</v>
      </c>
      <c r="J60" s="43">
        <v>3700</v>
      </c>
      <c r="K60" s="43">
        <v>1</v>
      </c>
      <c r="L60" s="43">
        <v>1200</v>
      </c>
      <c r="M60" s="43">
        <v>4277</v>
      </c>
      <c r="N60" s="43">
        <v>538902</v>
      </c>
      <c r="O60" s="43">
        <v>0</v>
      </c>
      <c r="P60" s="43">
        <v>0</v>
      </c>
      <c r="Q60" s="43">
        <v>0</v>
      </c>
      <c r="R60" s="43">
        <v>0</v>
      </c>
      <c r="S60" s="43">
        <v>4875</v>
      </c>
      <c r="T60" s="43">
        <v>429000</v>
      </c>
      <c r="U60" s="43">
        <v>0</v>
      </c>
      <c r="V60" s="43">
        <v>0</v>
      </c>
      <c r="W60" s="43">
        <v>0</v>
      </c>
      <c r="X60" s="43">
        <v>0</v>
      </c>
      <c r="Y60" s="43">
        <v>6956</v>
      </c>
      <c r="Z60" s="43">
        <v>250416</v>
      </c>
      <c r="AA60" s="43">
        <v>4771</v>
      </c>
      <c r="AB60" s="43">
        <v>205153</v>
      </c>
    </row>
    <row r="61" spans="1:28" ht="13.5">
      <c r="A61" s="41" t="s">
        <v>59</v>
      </c>
      <c r="B61" s="37">
        <f>ROUNDUP((F61+H61+J61+L61)/10000,2)</f>
        <v>15.95</v>
      </c>
      <c r="C61" s="37">
        <f>ROUNDUP((N61+P61+R61+T61+V61+X61+Z61+AB61)/10000,2)</f>
        <v>221.26</v>
      </c>
      <c r="D61" s="42">
        <f t="shared" si="18"/>
        <v>237.20999999999998</v>
      </c>
      <c r="E61" s="43">
        <v>1970</v>
      </c>
      <c r="F61" s="43">
        <v>98500</v>
      </c>
      <c r="G61" s="43">
        <v>122</v>
      </c>
      <c r="H61" s="43">
        <v>61000</v>
      </c>
      <c r="I61" s="43">
        <v>0</v>
      </c>
      <c r="J61" s="43">
        <v>0</v>
      </c>
      <c r="K61" s="43">
        <v>0</v>
      </c>
      <c r="L61" s="43">
        <v>0</v>
      </c>
      <c r="M61" s="43">
        <v>5553</v>
      </c>
      <c r="N61" s="43">
        <v>699678</v>
      </c>
      <c r="O61" s="43">
        <v>1</v>
      </c>
      <c r="P61" s="43">
        <v>799</v>
      </c>
      <c r="Q61" s="43">
        <v>1</v>
      </c>
      <c r="R61" s="43">
        <v>788</v>
      </c>
      <c r="S61" s="43">
        <v>1833</v>
      </c>
      <c r="T61" s="43">
        <v>161304</v>
      </c>
      <c r="U61" s="43">
        <v>0</v>
      </c>
      <c r="V61" s="43">
        <v>0</v>
      </c>
      <c r="W61" s="43">
        <v>0</v>
      </c>
      <c r="X61" s="43">
        <v>0</v>
      </c>
      <c r="Y61" s="43">
        <v>18296</v>
      </c>
      <c r="Z61" s="43">
        <v>658656</v>
      </c>
      <c r="AA61" s="43">
        <v>16078</v>
      </c>
      <c r="AB61" s="43">
        <v>691354</v>
      </c>
    </row>
    <row r="62" spans="1:28" ht="13.5">
      <c r="A62" s="41" t="s">
        <v>60</v>
      </c>
      <c r="B62" s="37">
        <f>ROUNDUP((F62+H62+J62+L62)/10000,2)</f>
        <v>6.16</v>
      </c>
      <c r="C62" s="37">
        <f>ROUNDUP((N62+P62+R62+T62+V62+X62+Z62+AB62)/10000,2)</f>
        <v>68.72</v>
      </c>
      <c r="D62" s="42">
        <f t="shared" si="18"/>
        <v>74.88</v>
      </c>
      <c r="E62" s="43">
        <v>978</v>
      </c>
      <c r="F62" s="43">
        <v>48900</v>
      </c>
      <c r="G62" s="43">
        <v>18</v>
      </c>
      <c r="H62" s="43">
        <v>9000</v>
      </c>
      <c r="I62" s="43">
        <v>2</v>
      </c>
      <c r="J62" s="43">
        <v>3700</v>
      </c>
      <c r="K62" s="43">
        <v>0</v>
      </c>
      <c r="L62" s="43">
        <v>0</v>
      </c>
      <c r="M62" s="43">
        <v>1587</v>
      </c>
      <c r="N62" s="43">
        <v>199962</v>
      </c>
      <c r="O62" s="43">
        <v>3</v>
      </c>
      <c r="P62" s="43">
        <v>2397</v>
      </c>
      <c r="Q62" s="43">
        <v>0</v>
      </c>
      <c r="R62" s="43">
        <v>0</v>
      </c>
      <c r="S62" s="43">
        <v>1450</v>
      </c>
      <c r="T62" s="43">
        <v>127600</v>
      </c>
      <c r="U62" s="43">
        <v>1</v>
      </c>
      <c r="V62" s="43">
        <v>194</v>
      </c>
      <c r="W62" s="43">
        <v>0</v>
      </c>
      <c r="X62" s="43">
        <v>0</v>
      </c>
      <c r="Y62" s="43">
        <v>6158</v>
      </c>
      <c r="Z62" s="43">
        <v>221688</v>
      </c>
      <c r="AA62" s="43">
        <v>3147</v>
      </c>
      <c r="AB62" s="43">
        <v>135321</v>
      </c>
    </row>
    <row r="63" spans="1:28" ht="13.5">
      <c r="A63" s="41" t="s">
        <v>61</v>
      </c>
      <c r="B63" s="37">
        <f>ROUNDUP((F63+H63+J63+L63)/10000,2)</f>
        <v>12.92</v>
      </c>
      <c r="C63" s="37">
        <f>ROUNDUP((N63+P63+R63+T63+V63+X63+Z63+AB63)/10000,2)</f>
        <v>82.15</v>
      </c>
      <c r="D63" s="42">
        <f t="shared" si="18"/>
        <v>95.07000000000001</v>
      </c>
      <c r="E63" s="43">
        <v>1261</v>
      </c>
      <c r="F63" s="43">
        <v>63050</v>
      </c>
      <c r="G63" s="43">
        <v>93</v>
      </c>
      <c r="H63" s="43">
        <v>46500</v>
      </c>
      <c r="I63" s="43">
        <v>8</v>
      </c>
      <c r="J63" s="43">
        <v>14800</v>
      </c>
      <c r="K63" s="43">
        <v>4</v>
      </c>
      <c r="L63" s="43">
        <v>4800</v>
      </c>
      <c r="M63" s="43">
        <v>2739</v>
      </c>
      <c r="N63" s="43">
        <v>345114</v>
      </c>
      <c r="O63" s="43">
        <v>14</v>
      </c>
      <c r="P63" s="43">
        <v>11186</v>
      </c>
      <c r="Q63" s="43">
        <v>4</v>
      </c>
      <c r="R63" s="43">
        <v>3152</v>
      </c>
      <c r="S63" s="43">
        <v>2777</v>
      </c>
      <c r="T63" s="43">
        <v>244376</v>
      </c>
      <c r="U63" s="43">
        <v>52</v>
      </c>
      <c r="V63" s="43">
        <v>10088</v>
      </c>
      <c r="W63" s="43">
        <v>8</v>
      </c>
      <c r="X63" s="43">
        <v>6304</v>
      </c>
      <c r="Y63" s="43">
        <v>2729</v>
      </c>
      <c r="Z63" s="43">
        <v>98244</v>
      </c>
      <c r="AA63" s="43">
        <v>2395</v>
      </c>
      <c r="AB63" s="43">
        <v>102985</v>
      </c>
    </row>
    <row r="64" spans="1:28" s="32" customFormat="1" ht="13.5">
      <c r="A64" s="44" t="s">
        <v>192</v>
      </c>
      <c r="B64" s="40">
        <f>SUM(B65:B68)</f>
        <v>39.45</v>
      </c>
      <c r="C64" s="40">
        <f>SUM(C65:C68)</f>
        <v>456.27</v>
      </c>
      <c r="D64" s="45">
        <f t="shared" si="18"/>
        <v>495.71999999999997</v>
      </c>
      <c r="E64" s="44">
        <f aca="true" t="shared" si="19" ref="E64:AB64">SUM(E66:E68)</f>
        <v>2701</v>
      </c>
      <c r="F64" s="44">
        <f t="shared" si="19"/>
        <v>135050</v>
      </c>
      <c r="G64" s="44">
        <f t="shared" si="19"/>
        <v>425</v>
      </c>
      <c r="H64" s="44">
        <f t="shared" si="19"/>
        <v>212500</v>
      </c>
      <c r="I64" s="44">
        <f t="shared" si="19"/>
        <v>15</v>
      </c>
      <c r="J64" s="44">
        <f t="shared" si="19"/>
        <v>27750</v>
      </c>
      <c r="K64" s="44">
        <f t="shared" si="19"/>
        <v>16</v>
      </c>
      <c r="L64" s="44">
        <f t="shared" si="19"/>
        <v>19200</v>
      </c>
      <c r="M64" s="44">
        <f t="shared" si="19"/>
        <v>15057</v>
      </c>
      <c r="N64" s="44">
        <f t="shared" si="19"/>
        <v>1897182</v>
      </c>
      <c r="O64" s="44">
        <f t="shared" si="19"/>
        <v>25</v>
      </c>
      <c r="P64" s="44">
        <f t="shared" si="19"/>
        <v>19975</v>
      </c>
      <c r="Q64" s="44">
        <f t="shared" si="19"/>
        <v>9</v>
      </c>
      <c r="R64" s="44">
        <f t="shared" si="19"/>
        <v>7092</v>
      </c>
      <c r="S64" s="44">
        <f t="shared" si="19"/>
        <v>13468</v>
      </c>
      <c r="T64" s="44">
        <f t="shared" si="19"/>
        <v>1185184</v>
      </c>
      <c r="U64" s="44">
        <f t="shared" si="19"/>
        <v>59</v>
      </c>
      <c r="V64" s="44">
        <f t="shared" si="19"/>
        <v>11446</v>
      </c>
      <c r="W64" s="44">
        <f t="shared" si="19"/>
        <v>5</v>
      </c>
      <c r="X64" s="44">
        <f t="shared" si="19"/>
        <v>3940</v>
      </c>
      <c r="Y64" s="44">
        <f t="shared" si="19"/>
        <v>18220</v>
      </c>
      <c r="Z64" s="44">
        <f t="shared" si="19"/>
        <v>655920</v>
      </c>
      <c r="AA64" s="44">
        <f t="shared" si="19"/>
        <v>18184</v>
      </c>
      <c r="AB64" s="44">
        <f t="shared" si="19"/>
        <v>781912</v>
      </c>
    </row>
    <row r="65" spans="1:28" ht="13.5">
      <c r="A65" s="41" t="s">
        <v>63</v>
      </c>
      <c r="B65" s="37">
        <f>ROUNDUP((F65+H65+J65+L65)/10000,2)</f>
        <v>0</v>
      </c>
      <c r="C65" s="37">
        <f>ROUNDUP((N65+P65+R65+T65+V65+X65+Z65+AB65)/10000,2)</f>
        <v>0</v>
      </c>
      <c r="D65" s="42">
        <f t="shared" si="18"/>
        <v>0</v>
      </c>
      <c r="E65" s="43"/>
      <c r="F65" s="43"/>
      <c r="G65" s="43"/>
      <c r="H65" s="43"/>
      <c r="I65" s="43"/>
      <c r="J65" s="43"/>
      <c r="K65" s="43"/>
      <c r="L65" s="43"/>
      <c r="M65" s="43"/>
      <c r="N65" s="43"/>
      <c r="O65" s="43"/>
      <c r="P65" s="43"/>
      <c r="Q65" s="43"/>
      <c r="R65" s="43"/>
      <c r="S65" s="43"/>
      <c r="T65" s="43"/>
      <c r="U65" s="43"/>
      <c r="V65" s="43"/>
      <c r="W65" s="43"/>
      <c r="X65" s="43"/>
      <c r="Y65" s="43"/>
      <c r="Z65" s="43"/>
      <c r="AA65" s="43"/>
      <c r="AB65" s="43"/>
    </row>
    <row r="66" spans="1:28" ht="13.5">
      <c r="A66" s="41" t="s">
        <v>64</v>
      </c>
      <c r="B66" s="37">
        <f>ROUNDUP((F66+H66+J66+L66)/10000,2)</f>
        <v>7.69</v>
      </c>
      <c r="C66" s="37">
        <f>ROUNDUP((N66+P66+R66+T66+V66+X66+Z66+AB66)/10000,2)</f>
        <v>136.38</v>
      </c>
      <c r="D66" s="42">
        <f t="shared" si="18"/>
        <v>144.07</v>
      </c>
      <c r="E66" s="43">
        <v>329</v>
      </c>
      <c r="F66" s="43">
        <v>16450</v>
      </c>
      <c r="G66" s="43">
        <v>88</v>
      </c>
      <c r="H66" s="43">
        <v>44000</v>
      </c>
      <c r="I66" s="43">
        <v>5</v>
      </c>
      <c r="J66" s="43">
        <v>9250</v>
      </c>
      <c r="K66" s="43">
        <v>6</v>
      </c>
      <c r="L66" s="43">
        <v>7200</v>
      </c>
      <c r="M66" s="43">
        <v>3792</v>
      </c>
      <c r="N66" s="43">
        <v>477792</v>
      </c>
      <c r="O66" s="43">
        <v>2</v>
      </c>
      <c r="P66" s="43">
        <v>1598</v>
      </c>
      <c r="Q66" s="43">
        <v>0</v>
      </c>
      <c r="R66" s="43">
        <v>0</v>
      </c>
      <c r="S66" s="43">
        <v>3660</v>
      </c>
      <c r="T66" s="43">
        <v>322080</v>
      </c>
      <c r="U66" s="43">
        <v>38</v>
      </c>
      <c r="V66" s="43">
        <v>7372</v>
      </c>
      <c r="W66" s="43">
        <v>2</v>
      </c>
      <c r="X66" s="43">
        <v>1576</v>
      </c>
      <c r="Y66" s="43">
        <v>6955</v>
      </c>
      <c r="Z66" s="43">
        <v>250380</v>
      </c>
      <c r="AA66" s="43">
        <v>7046</v>
      </c>
      <c r="AB66" s="43">
        <v>302978</v>
      </c>
    </row>
    <row r="67" spans="1:28" ht="13.5">
      <c r="A67" s="41" t="s">
        <v>65</v>
      </c>
      <c r="B67" s="37">
        <f>ROUNDUP((F67+H67+J67+L67)/10000,2)</f>
        <v>6.93</v>
      </c>
      <c r="C67" s="37">
        <f>ROUNDUP((N67+P67+R67+T67+V67+X67+Z67+AB67)/10000,2)</f>
        <v>207.53</v>
      </c>
      <c r="D67" s="42">
        <f t="shared" si="18"/>
        <v>214.46</v>
      </c>
      <c r="E67" s="43">
        <v>556</v>
      </c>
      <c r="F67" s="43">
        <v>27800</v>
      </c>
      <c r="G67" s="43">
        <v>66</v>
      </c>
      <c r="H67" s="43">
        <v>33000</v>
      </c>
      <c r="I67" s="43">
        <v>2</v>
      </c>
      <c r="J67" s="43">
        <v>3700</v>
      </c>
      <c r="K67" s="43">
        <v>4</v>
      </c>
      <c r="L67" s="43">
        <v>4800</v>
      </c>
      <c r="M67" s="43">
        <v>7599</v>
      </c>
      <c r="N67" s="43">
        <v>957474</v>
      </c>
      <c r="O67" s="43">
        <v>0</v>
      </c>
      <c r="P67" s="43">
        <v>0</v>
      </c>
      <c r="Q67" s="43">
        <v>0</v>
      </c>
      <c r="R67" s="43">
        <v>0</v>
      </c>
      <c r="S67" s="43">
        <v>6710</v>
      </c>
      <c r="T67" s="43">
        <v>590480</v>
      </c>
      <c r="U67" s="43">
        <v>18</v>
      </c>
      <c r="V67" s="43">
        <v>3492</v>
      </c>
      <c r="W67" s="43">
        <v>0</v>
      </c>
      <c r="X67" s="43">
        <v>0</v>
      </c>
      <c r="Y67" s="43">
        <v>6692</v>
      </c>
      <c r="Z67" s="43">
        <v>240912</v>
      </c>
      <c r="AA67" s="43">
        <v>6580</v>
      </c>
      <c r="AB67" s="43">
        <v>282940</v>
      </c>
    </row>
    <row r="68" spans="1:28" ht="13.5">
      <c r="A68" s="41" t="s">
        <v>66</v>
      </c>
      <c r="B68" s="37">
        <f>ROUNDUP((F68+H68+J68+L68)/10000,2)</f>
        <v>24.83</v>
      </c>
      <c r="C68" s="37">
        <f>ROUNDUP((N68+P68+R68+T68+V68+X68+Z68+AB68)/10000,2)</f>
        <v>112.36</v>
      </c>
      <c r="D68" s="42">
        <f t="shared" si="18"/>
        <v>137.19</v>
      </c>
      <c r="E68" s="43">
        <v>1816</v>
      </c>
      <c r="F68" s="43">
        <v>90800</v>
      </c>
      <c r="G68" s="43">
        <v>271</v>
      </c>
      <c r="H68" s="43">
        <v>135500</v>
      </c>
      <c r="I68" s="43">
        <v>8</v>
      </c>
      <c r="J68" s="43">
        <v>14800</v>
      </c>
      <c r="K68" s="43">
        <v>6</v>
      </c>
      <c r="L68" s="43">
        <v>7200</v>
      </c>
      <c r="M68" s="43">
        <v>3666</v>
      </c>
      <c r="N68" s="43">
        <v>461916</v>
      </c>
      <c r="O68" s="43">
        <v>23</v>
      </c>
      <c r="P68" s="43">
        <v>18377</v>
      </c>
      <c r="Q68" s="43">
        <v>9</v>
      </c>
      <c r="R68" s="43">
        <v>7092</v>
      </c>
      <c r="S68" s="43">
        <v>3098</v>
      </c>
      <c r="T68" s="43">
        <v>272624</v>
      </c>
      <c r="U68" s="43">
        <v>3</v>
      </c>
      <c r="V68" s="43">
        <v>582</v>
      </c>
      <c r="W68" s="43">
        <v>3</v>
      </c>
      <c r="X68" s="43">
        <v>2364</v>
      </c>
      <c r="Y68" s="43">
        <v>4573</v>
      </c>
      <c r="Z68" s="43">
        <v>164628</v>
      </c>
      <c r="AA68" s="43">
        <v>4558</v>
      </c>
      <c r="AB68" s="43">
        <v>195994</v>
      </c>
    </row>
    <row r="69" spans="1:28" s="32" customFormat="1" ht="13.5">
      <c r="A69" s="44" t="s">
        <v>67</v>
      </c>
      <c r="B69" s="40">
        <f>SUM(B70:B74)</f>
        <v>194.05</v>
      </c>
      <c r="C69" s="40">
        <f>SUM(C70:C74)</f>
        <v>742.25</v>
      </c>
      <c r="D69" s="45">
        <f t="shared" si="18"/>
        <v>936.3</v>
      </c>
      <c r="E69" s="44">
        <f aca="true" t="shared" si="20" ref="E69:AB69">SUM(E71:E74)</f>
        <v>8463</v>
      </c>
      <c r="F69" s="44">
        <f t="shared" si="20"/>
        <v>423150</v>
      </c>
      <c r="G69" s="44">
        <f t="shared" si="20"/>
        <v>1923</v>
      </c>
      <c r="H69" s="44">
        <f t="shared" si="20"/>
        <v>961500</v>
      </c>
      <c r="I69" s="44">
        <f t="shared" si="20"/>
        <v>253</v>
      </c>
      <c r="J69" s="44">
        <f t="shared" si="20"/>
        <v>468050</v>
      </c>
      <c r="K69" s="44">
        <f t="shared" si="20"/>
        <v>59</v>
      </c>
      <c r="L69" s="44">
        <f t="shared" si="20"/>
        <v>70800</v>
      </c>
      <c r="M69" s="44">
        <f t="shared" si="20"/>
        <v>21802</v>
      </c>
      <c r="N69" s="44">
        <f t="shared" si="20"/>
        <v>2747052</v>
      </c>
      <c r="O69" s="44">
        <f t="shared" si="20"/>
        <v>421</v>
      </c>
      <c r="P69" s="44">
        <f t="shared" si="20"/>
        <v>336379</v>
      </c>
      <c r="Q69" s="44">
        <f t="shared" si="20"/>
        <v>29</v>
      </c>
      <c r="R69" s="44">
        <f t="shared" si="20"/>
        <v>22852</v>
      </c>
      <c r="S69" s="44">
        <f t="shared" si="20"/>
        <v>16958</v>
      </c>
      <c r="T69" s="44">
        <f t="shared" si="20"/>
        <v>1492304</v>
      </c>
      <c r="U69" s="44">
        <f t="shared" si="20"/>
        <v>66</v>
      </c>
      <c r="V69" s="44">
        <f t="shared" si="20"/>
        <v>12804</v>
      </c>
      <c r="W69" s="44">
        <f t="shared" si="20"/>
        <v>25</v>
      </c>
      <c r="X69" s="44">
        <f t="shared" si="20"/>
        <v>19700</v>
      </c>
      <c r="Y69" s="44">
        <f t="shared" si="20"/>
        <v>31682</v>
      </c>
      <c r="Z69" s="44">
        <f t="shared" si="20"/>
        <v>1140552</v>
      </c>
      <c r="AA69" s="44">
        <f t="shared" si="20"/>
        <v>31139</v>
      </c>
      <c r="AB69" s="44">
        <f t="shared" si="20"/>
        <v>1338977</v>
      </c>
    </row>
    <row r="70" spans="1:28" ht="13.5">
      <c r="A70" s="41" t="s">
        <v>68</v>
      </c>
      <c r="B70" s="37">
        <v>1.6800000000000002</v>
      </c>
      <c r="C70" s="37">
        <v>31.17</v>
      </c>
      <c r="D70" s="37">
        <v>32.849999999999994</v>
      </c>
      <c r="E70" s="37">
        <v>214</v>
      </c>
      <c r="F70" s="37">
        <v>10700</v>
      </c>
      <c r="G70" s="37">
        <v>0</v>
      </c>
      <c r="H70" s="37">
        <v>0</v>
      </c>
      <c r="I70" s="37">
        <v>2</v>
      </c>
      <c r="J70" s="37">
        <v>3700</v>
      </c>
      <c r="K70" s="37">
        <v>2</v>
      </c>
      <c r="L70" s="37">
        <v>2400</v>
      </c>
      <c r="M70" s="37">
        <v>712</v>
      </c>
      <c r="N70" s="37">
        <v>134568</v>
      </c>
      <c r="O70" s="37">
        <v>20</v>
      </c>
      <c r="P70" s="37">
        <v>23970</v>
      </c>
      <c r="Q70" s="37">
        <v>0</v>
      </c>
      <c r="R70" s="37">
        <v>0</v>
      </c>
      <c r="S70" s="37">
        <v>376</v>
      </c>
      <c r="T70" s="37">
        <v>49632</v>
      </c>
      <c r="U70" s="37">
        <v>2</v>
      </c>
      <c r="V70" s="37">
        <v>582</v>
      </c>
      <c r="W70" s="37">
        <v>0</v>
      </c>
      <c r="X70" s="37">
        <v>0</v>
      </c>
      <c r="Y70" s="37">
        <v>870</v>
      </c>
      <c r="Z70" s="37">
        <v>46980</v>
      </c>
      <c r="AA70" s="37">
        <v>866</v>
      </c>
      <c r="AB70" s="37">
        <v>55857</v>
      </c>
    </row>
    <row r="71" spans="1:28" ht="13.5">
      <c r="A71" s="41" t="s">
        <v>69</v>
      </c>
      <c r="B71" s="37">
        <f>ROUNDUP((F71+H71+J71+L71)/10000,2)</f>
        <v>31.740000000000002</v>
      </c>
      <c r="C71" s="37">
        <f>ROUNDUP((N71+P71+R71+T71+V71+X71+Z71+AB71)/10000,2)</f>
        <v>242.54999999999998</v>
      </c>
      <c r="D71" s="42">
        <f>B71+C71</f>
        <v>274.28999999999996</v>
      </c>
      <c r="E71" s="43">
        <v>893</v>
      </c>
      <c r="F71" s="43">
        <v>44650</v>
      </c>
      <c r="G71" s="43">
        <v>346</v>
      </c>
      <c r="H71" s="43">
        <v>173000</v>
      </c>
      <c r="I71" s="43">
        <v>50</v>
      </c>
      <c r="J71" s="43">
        <v>92500</v>
      </c>
      <c r="K71" s="43">
        <v>6</v>
      </c>
      <c r="L71" s="43">
        <v>7200</v>
      </c>
      <c r="M71" s="43">
        <v>7153</v>
      </c>
      <c r="N71" s="43">
        <v>901278</v>
      </c>
      <c r="O71" s="43">
        <v>137</v>
      </c>
      <c r="P71" s="43">
        <v>109463</v>
      </c>
      <c r="Q71" s="43">
        <v>7</v>
      </c>
      <c r="R71" s="43">
        <v>5516</v>
      </c>
      <c r="S71" s="43">
        <v>5598</v>
      </c>
      <c r="T71" s="43">
        <v>492624</v>
      </c>
      <c r="U71" s="43">
        <v>22</v>
      </c>
      <c r="V71" s="43">
        <v>4268</v>
      </c>
      <c r="W71" s="43">
        <v>12</v>
      </c>
      <c r="X71" s="43">
        <v>9456</v>
      </c>
      <c r="Y71" s="43">
        <v>11712</v>
      </c>
      <c r="Z71" s="43">
        <v>421632</v>
      </c>
      <c r="AA71" s="43">
        <v>11191</v>
      </c>
      <c r="AB71" s="43">
        <v>481213</v>
      </c>
    </row>
    <row r="72" spans="1:28" ht="13.5">
      <c r="A72" s="41" t="s">
        <v>70</v>
      </c>
      <c r="B72" s="37">
        <f>ROUNDUP((F72+H72+J72+L72)/10000,2)</f>
        <v>107.62</v>
      </c>
      <c r="C72" s="37">
        <f>ROUNDUP((N72+P72+R72+T72+V72+X72+Z72+AB72)/10000,2)</f>
        <v>246.26999999999998</v>
      </c>
      <c r="D72" s="42">
        <f>B72+C72</f>
        <v>353.89</v>
      </c>
      <c r="E72" s="43">
        <v>5134</v>
      </c>
      <c r="F72" s="43">
        <v>256700</v>
      </c>
      <c r="G72" s="43">
        <v>1149</v>
      </c>
      <c r="H72" s="43">
        <v>574500</v>
      </c>
      <c r="I72" s="43">
        <v>111</v>
      </c>
      <c r="J72" s="43">
        <v>205350</v>
      </c>
      <c r="K72" s="43">
        <v>33</v>
      </c>
      <c r="L72" s="43">
        <v>39600</v>
      </c>
      <c r="M72" s="43">
        <v>7615</v>
      </c>
      <c r="N72" s="43">
        <v>959490</v>
      </c>
      <c r="O72" s="43">
        <v>104</v>
      </c>
      <c r="P72" s="43">
        <v>83096</v>
      </c>
      <c r="Q72" s="43">
        <v>14</v>
      </c>
      <c r="R72" s="43">
        <v>11032</v>
      </c>
      <c r="S72" s="43">
        <v>6425</v>
      </c>
      <c r="T72" s="43">
        <v>565400</v>
      </c>
      <c r="U72" s="43">
        <v>7</v>
      </c>
      <c r="V72" s="43">
        <v>1358</v>
      </c>
      <c r="W72" s="43">
        <v>4</v>
      </c>
      <c r="X72" s="43">
        <v>3152</v>
      </c>
      <c r="Y72" s="43">
        <v>10622</v>
      </c>
      <c r="Z72" s="43">
        <v>382392</v>
      </c>
      <c r="AA72" s="43">
        <v>10622</v>
      </c>
      <c r="AB72" s="43">
        <v>456746</v>
      </c>
    </row>
    <row r="73" spans="1:28" ht="13.5">
      <c r="A73" s="41" t="s">
        <v>71</v>
      </c>
      <c r="B73" s="37">
        <f>ROUNDUP((F73+H73+J73+L73)/10000,2)</f>
        <v>25.630000000000003</v>
      </c>
      <c r="C73" s="37">
        <f>ROUNDUP((N73+P73+R73+T73+V73+X73+Z73+AB73)/10000,2)</f>
        <v>104.41000000000001</v>
      </c>
      <c r="D73" s="42">
        <f>B73+C73</f>
        <v>130.04000000000002</v>
      </c>
      <c r="E73" s="43">
        <v>863</v>
      </c>
      <c r="F73" s="43">
        <v>43150</v>
      </c>
      <c r="G73" s="43">
        <v>200</v>
      </c>
      <c r="H73" s="43">
        <v>100000</v>
      </c>
      <c r="I73" s="43">
        <v>54</v>
      </c>
      <c r="J73" s="43">
        <v>99900</v>
      </c>
      <c r="K73" s="43">
        <v>11</v>
      </c>
      <c r="L73" s="43">
        <v>13200</v>
      </c>
      <c r="M73" s="43">
        <v>3247</v>
      </c>
      <c r="N73" s="43">
        <v>409122</v>
      </c>
      <c r="O73" s="43">
        <v>61</v>
      </c>
      <c r="P73" s="43">
        <v>48739</v>
      </c>
      <c r="Q73" s="43">
        <v>4</v>
      </c>
      <c r="R73" s="43">
        <v>3152</v>
      </c>
      <c r="S73" s="43">
        <v>2754</v>
      </c>
      <c r="T73" s="43">
        <v>242352</v>
      </c>
      <c r="U73" s="43">
        <v>18</v>
      </c>
      <c r="V73" s="43">
        <v>3492</v>
      </c>
      <c r="W73" s="43">
        <v>3</v>
      </c>
      <c r="X73" s="43">
        <v>2364</v>
      </c>
      <c r="Y73" s="43">
        <v>4250</v>
      </c>
      <c r="Z73" s="43">
        <v>153000</v>
      </c>
      <c r="AA73" s="43">
        <v>4229</v>
      </c>
      <c r="AB73" s="43">
        <v>181847</v>
      </c>
    </row>
    <row r="74" spans="1:28" ht="13.5">
      <c r="A74" s="41" t="s">
        <v>72</v>
      </c>
      <c r="B74" s="37">
        <f>ROUNDUP((F74+H74+J74+L74)/10000,2)</f>
        <v>27.380000000000003</v>
      </c>
      <c r="C74" s="37">
        <f>ROUNDUP((N74+P74+R74+T74+V74+X74+Z74+AB74)/10000,2)</f>
        <v>117.85000000000001</v>
      </c>
      <c r="D74" s="42">
        <f>B74+C74</f>
        <v>145.23000000000002</v>
      </c>
      <c r="E74" s="43">
        <v>1573</v>
      </c>
      <c r="F74" s="43">
        <v>78650</v>
      </c>
      <c r="G74" s="43">
        <v>228</v>
      </c>
      <c r="H74" s="43">
        <v>114000</v>
      </c>
      <c r="I74" s="43">
        <v>38</v>
      </c>
      <c r="J74" s="43">
        <v>70300</v>
      </c>
      <c r="K74" s="43">
        <v>9</v>
      </c>
      <c r="L74" s="43">
        <v>10800</v>
      </c>
      <c r="M74" s="43">
        <v>3787</v>
      </c>
      <c r="N74" s="43">
        <v>477162</v>
      </c>
      <c r="O74" s="43">
        <v>119</v>
      </c>
      <c r="P74" s="43">
        <v>95081</v>
      </c>
      <c r="Q74" s="43">
        <v>4</v>
      </c>
      <c r="R74" s="43">
        <v>3152</v>
      </c>
      <c r="S74" s="43">
        <v>2181</v>
      </c>
      <c r="T74" s="43">
        <v>191928</v>
      </c>
      <c r="U74" s="43">
        <v>19</v>
      </c>
      <c r="V74" s="43">
        <v>3686</v>
      </c>
      <c r="W74" s="43">
        <v>6</v>
      </c>
      <c r="X74" s="43">
        <v>4728</v>
      </c>
      <c r="Y74" s="43">
        <v>5098</v>
      </c>
      <c r="Z74" s="43">
        <v>183528</v>
      </c>
      <c r="AA74" s="43">
        <v>5097</v>
      </c>
      <c r="AB74" s="43">
        <v>219171</v>
      </c>
    </row>
    <row r="75" spans="1:28" s="32" customFormat="1" ht="13.5">
      <c r="A75" s="44" t="s">
        <v>73</v>
      </c>
      <c r="B75" s="40">
        <f>SUM(B76:B85)</f>
        <v>285.71000000000004</v>
      </c>
      <c r="C75" s="40">
        <f>SUM(C76:C85)</f>
        <v>2132.24</v>
      </c>
      <c r="D75" s="45">
        <f>B75+C75</f>
        <v>2417.95</v>
      </c>
      <c r="E75" s="44">
        <f aca="true" t="shared" si="21" ref="E75:AB75">SUM(E77:E84)</f>
        <v>17567</v>
      </c>
      <c r="F75" s="44">
        <f t="shared" si="21"/>
        <v>878350</v>
      </c>
      <c r="G75" s="44">
        <f t="shared" si="21"/>
        <v>3068</v>
      </c>
      <c r="H75" s="44">
        <f t="shared" si="21"/>
        <v>1534000</v>
      </c>
      <c r="I75" s="44">
        <f t="shared" si="21"/>
        <v>130</v>
      </c>
      <c r="J75" s="44">
        <f t="shared" si="21"/>
        <v>240500</v>
      </c>
      <c r="K75" s="44">
        <f t="shared" si="21"/>
        <v>21</v>
      </c>
      <c r="L75" s="44">
        <f t="shared" si="21"/>
        <v>25200</v>
      </c>
      <c r="M75" s="44">
        <f t="shared" si="21"/>
        <v>54977</v>
      </c>
      <c r="N75" s="44">
        <f t="shared" si="21"/>
        <v>6927102</v>
      </c>
      <c r="O75" s="44">
        <f t="shared" si="21"/>
        <v>649</v>
      </c>
      <c r="P75" s="44">
        <f t="shared" si="21"/>
        <v>518551</v>
      </c>
      <c r="Q75" s="44">
        <f t="shared" si="21"/>
        <v>32</v>
      </c>
      <c r="R75" s="44">
        <f t="shared" si="21"/>
        <v>25216</v>
      </c>
      <c r="S75" s="44">
        <f t="shared" si="21"/>
        <v>43878</v>
      </c>
      <c r="T75" s="44">
        <f t="shared" si="21"/>
        <v>3861264</v>
      </c>
      <c r="U75" s="44">
        <f t="shared" si="21"/>
        <v>646</v>
      </c>
      <c r="V75" s="44">
        <f t="shared" si="21"/>
        <v>125324</v>
      </c>
      <c r="W75" s="44">
        <f t="shared" si="21"/>
        <v>10</v>
      </c>
      <c r="X75" s="44">
        <f t="shared" si="21"/>
        <v>7880</v>
      </c>
      <c r="Y75" s="44">
        <f t="shared" si="21"/>
        <v>100211</v>
      </c>
      <c r="Z75" s="44">
        <f t="shared" si="21"/>
        <v>3607596</v>
      </c>
      <c r="AA75" s="44">
        <f t="shared" si="21"/>
        <v>97723</v>
      </c>
      <c r="AB75" s="44">
        <f t="shared" si="21"/>
        <v>4202089</v>
      </c>
    </row>
    <row r="76" spans="1:28" ht="13.5">
      <c r="A76" s="41" t="s">
        <v>74</v>
      </c>
      <c r="B76" s="37">
        <v>0.7</v>
      </c>
      <c r="C76" s="37">
        <v>32.3</v>
      </c>
      <c r="D76" s="37">
        <v>33</v>
      </c>
      <c r="E76" s="37">
        <v>60</v>
      </c>
      <c r="F76" s="37">
        <v>3000</v>
      </c>
      <c r="G76" s="37">
        <v>8</v>
      </c>
      <c r="H76" s="37">
        <v>4000</v>
      </c>
      <c r="I76" s="37">
        <v>0</v>
      </c>
      <c r="J76" s="37">
        <v>0</v>
      </c>
      <c r="K76" s="37">
        <v>0</v>
      </c>
      <c r="L76" s="37">
        <v>0</v>
      </c>
      <c r="M76" s="37">
        <v>208</v>
      </c>
      <c r="N76" s="37">
        <v>26208</v>
      </c>
      <c r="O76" s="37">
        <v>0</v>
      </c>
      <c r="P76" s="37">
        <v>0</v>
      </c>
      <c r="Q76" s="37">
        <v>0</v>
      </c>
      <c r="R76" s="37">
        <v>0</v>
      </c>
      <c r="S76" s="37">
        <v>277</v>
      </c>
      <c r="T76" s="37">
        <v>24376</v>
      </c>
      <c r="U76" s="37">
        <v>0</v>
      </c>
      <c r="V76" s="37">
        <v>0</v>
      </c>
      <c r="W76" s="37">
        <v>0</v>
      </c>
      <c r="X76" s="37">
        <v>0</v>
      </c>
      <c r="Y76" s="37">
        <v>3679</v>
      </c>
      <c r="Z76" s="37">
        <v>132444</v>
      </c>
      <c r="AA76" s="37">
        <v>3253</v>
      </c>
      <c r="AB76" s="37">
        <v>139879</v>
      </c>
    </row>
    <row r="77" spans="1:28" ht="13.5">
      <c r="A77" s="41" t="s">
        <v>75</v>
      </c>
      <c r="B77" s="37">
        <f aca="true" t="shared" si="22" ref="B77:B85">ROUNDUP((F77+H77+J77+L77)/10000,2)</f>
        <v>38.03</v>
      </c>
      <c r="C77" s="37">
        <f aca="true" t="shared" si="23" ref="C77:C85">ROUNDUP((N77+P77+R77+T77+V77+X77+Z77+AB77)/10000,2)</f>
        <v>280.53</v>
      </c>
      <c r="D77" s="42">
        <f aca="true" t="shared" si="24" ref="D77:D116">B77+C77</f>
        <v>318.55999999999995</v>
      </c>
      <c r="E77" s="43">
        <v>1266</v>
      </c>
      <c r="F77" s="43">
        <v>63300</v>
      </c>
      <c r="G77" s="43">
        <v>134</v>
      </c>
      <c r="H77" s="43">
        <v>67000</v>
      </c>
      <c r="I77" s="43">
        <v>128</v>
      </c>
      <c r="J77" s="43">
        <v>236800</v>
      </c>
      <c r="K77" s="43">
        <v>11</v>
      </c>
      <c r="L77" s="43">
        <v>13200</v>
      </c>
      <c r="M77" s="43">
        <v>7087</v>
      </c>
      <c r="N77" s="43">
        <v>892962</v>
      </c>
      <c r="O77" s="43">
        <v>648</v>
      </c>
      <c r="P77" s="43">
        <v>517752</v>
      </c>
      <c r="Q77" s="43">
        <v>17</v>
      </c>
      <c r="R77" s="43">
        <v>13396</v>
      </c>
      <c r="S77" s="43">
        <v>5665</v>
      </c>
      <c r="T77" s="43">
        <v>498520</v>
      </c>
      <c r="U77" s="43">
        <v>646</v>
      </c>
      <c r="V77" s="43">
        <v>125324</v>
      </c>
      <c r="W77" s="43">
        <v>1</v>
      </c>
      <c r="X77" s="43">
        <v>788</v>
      </c>
      <c r="Y77" s="43">
        <v>10116</v>
      </c>
      <c r="Z77" s="43">
        <v>364176</v>
      </c>
      <c r="AA77" s="43">
        <v>9123</v>
      </c>
      <c r="AB77" s="43">
        <v>392289</v>
      </c>
    </row>
    <row r="78" spans="1:28" ht="13.5">
      <c r="A78" s="41" t="s">
        <v>76</v>
      </c>
      <c r="B78" s="37">
        <f t="shared" si="22"/>
        <v>10.51</v>
      </c>
      <c r="C78" s="37">
        <f t="shared" si="23"/>
        <v>331.01</v>
      </c>
      <c r="D78" s="42">
        <f t="shared" si="24"/>
        <v>341.52</v>
      </c>
      <c r="E78" s="43">
        <v>937</v>
      </c>
      <c r="F78" s="43">
        <v>46850</v>
      </c>
      <c r="G78" s="43">
        <v>114</v>
      </c>
      <c r="H78" s="43">
        <v>57000</v>
      </c>
      <c r="I78" s="43">
        <v>0</v>
      </c>
      <c r="J78" s="43">
        <v>0</v>
      </c>
      <c r="K78" s="43">
        <v>1</v>
      </c>
      <c r="L78" s="43">
        <v>1200</v>
      </c>
      <c r="M78" s="43">
        <v>9494</v>
      </c>
      <c r="N78" s="43">
        <v>1196244</v>
      </c>
      <c r="O78" s="43">
        <v>0</v>
      </c>
      <c r="P78" s="43">
        <v>0</v>
      </c>
      <c r="Q78" s="43">
        <v>5</v>
      </c>
      <c r="R78" s="43">
        <v>3940</v>
      </c>
      <c r="S78" s="43">
        <v>10633</v>
      </c>
      <c r="T78" s="43">
        <v>935704</v>
      </c>
      <c r="U78" s="43">
        <v>0</v>
      </c>
      <c r="V78" s="43">
        <v>0</v>
      </c>
      <c r="W78" s="43">
        <v>3</v>
      </c>
      <c r="X78" s="43">
        <v>2364</v>
      </c>
      <c r="Y78" s="43">
        <v>15294</v>
      </c>
      <c r="Z78" s="43">
        <v>550584</v>
      </c>
      <c r="AA78" s="43">
        <v>14446</v>
      </c>
      <c r="AB78" s="43">
        <v>621178</v>
      </c>
    </row>
    <row r="79" spans="1:28" ht="13.5">
      <c r="A79" s="41" t="s">
        <v>77</v>
      </c>
      <c r="B79" s="37">
        <f t="shared" si="22"/>
        <v>2.35</v>
      </c>
      <c r="C79" s="37">
        <f t="shared" si="23"/>
        <v>12.08</v>
      </c>
      <c r="D79" s="42">
        <f t="shared" si="24"/>
        <v>14.43</v>
      </c>
      <c r="E79" s="43">
        <v>190</v>
      </c>
      <c r="F79" s="43">
        <v>9500</v>
      </c>
      <c r="G79" s="43">
        <v>28</v>
      </c>
      <c r="H79" s="43">
        <v>14000</v>
      </c>
      <c r="I79" s="43">
        <v>0</v>
      </c>
      <c r="J79" s="43">
        <v>0</v>
      </c>
      <c r="K79" s="43">
        <v>0</v>
      </c>
      <c r="L79" s="43">
        <v>0</v>
      </c>
      <c r="M79" s="43">
        <v>647</v>
      </c>
      <c r="N79" s="43">
        <v>81522</v>
      </c>
      <c r="O79" s="43">
        <v>0</v>
      </c>
      <c r="P79" s="43">
        <v>0</v>
      </c>
      <c r="Q79" s="43">
        <v>0</v>
      </c>
      <c r="R79" s="43">
        <v>0</v>
      </c>
      <c r="S79" s="43">
        <v>44</v>
      </c>
      <c r="T79" s="43">
        <v>3872</v>
      </c>
      <c r="U79" s="43">
        <v>0</v>
      </c>
      <c r="V79" s="43">
        <v>0</v>
      </c>
      <c r="W79" s="43">
        <v>0</v>
      </c>
      <c r="X79" s="43">
        <v>0</v>
      </c>
      <c r="Y79" s="43">
        <v>454</v>
      </c>
      <c r="Z79" s="43">
        <v>16344</v>
      </c>
      <c r="AA79" s="43">
        <v>443</v>
      </c>
      <c r="AB79" s="43">
        <v>19049</v>
      </c>
    </row>
    <row r="80" spans="1:28" ht="13.5">
      <c r="A80" s="41" t="s">
        <v>78</v>
      </c>
      <c r="B80" s="37">
        <f t="shared" si="22"/>
        <v>4.13</v>
      </c>
      <c r="C80" s="37">
        <f t="shared" si="23"/>
        <v>75.74</v>
      </c>
      <c r="D80" s="42">
        <f t="shared" si="24"/>
        <v>79.86999999999999</v>
      </c>
      <c r="E80" s="43">
        <v>685</v>
      </c>
      <c r="F80" s="43">
        <v>34250</v>
      </c>
      <c r="G80" s="43">
        <v>14</v>
      </c>
      <c r="H80" s="43">
        <v>7000</v>
      </c>
      <c r="I80" s="43">
        <v>0</v>
      </c>
      <c r="J80" s="43">
        <v>0</v>
      </c>
      <c r="K80" s="43">
        <v>0</v>
      </c>
      <c r="L80" s="43">
        <v>0</v>
      </c>
      <c r="M80" s="43">
        <v>2261</v>
      </c>
      <c r="N80" s="43">
        <v>284886</v>
      </c>
      <c r="O80" s="43">
        <v>0</v>
      </c>
      <c r="P80" s="43">
        <v>0</v>
      </c>
      <c r="Q80" s="43">
        <v>0</v>
      </c>
      <c r="R80" s="43">
        <v>0</v>
      </c>
      <c r="S80" s="43">
        <v>1802</v>
      </c>
      <c r="T80" s="43">
        <v>158576</v>
      </c>
      <c r="U80" s="43">
        <v>0</v>
      </c>
      <c r="V80" s="43">
        <v>0</v>
      </c>
      <c r="W80" s="43">
        <v>0</v>
      </c>
      <c r="X80" s="43">
        <v>0</v>
      </c>
      <c r="Y80" s="43">
        <v>3969</v>
      </c>
      <c r="Z80" s="43">
        <v>142884</v>
      </c>
      <c r="AA80" s="43">
        <v>3978</v>
      </c>
      <c r="AB80" s="43">
        <v>171054</v>
      </c>
    </row>
    <row r="81" spans="1:28" ht="13.5">
      <c r="A81" s="41" t="s">
        <v>79</v>
      </c>
      <c r="B81" s="37">
        <f t="shared" si="22"/>
        <v>85.22</v>
      </c>
      <c r="C81" s="37">
        <f t="shared" si="23"/>
        <v>336.51</v>
      </c>
      <c r="D81" s="42">
        <f t="shared" si="24"/>
        <v>421.73</v>
      </c>
      <c r="E81" s="43">
        <v>5320</v>
      </c>
      <c r="F81" s="43">
        <v>266000</v>
      </c>
      <c r="G81" s="43">
        <v>1170</v>
      </c>
      <c r="H81" s="43">
        <v>585000</v>
      </c>
      <c r="I81" s="43">
        <v>0</v>
      </c>
      <c r="J81" s="43">
        <v>0</v>
      </c>
      <c r="K81" s="43">
        <v>1</v>
      </c>
      <c r="L81" s="43">
        <v>1200</v>
      </c>
      <c r="M81" s="43">
        <v>8340</v>
      </c>
      <c r="N81" s="43">
        <v>1050840</v>
      </c>
      <c r="O81" s="43">
        <v>0</v>
      </c>
      <c r="P81" s="43">
        <v>0</v>
      </c>
      <c r="Q81" s="43">
        <v>3</v>
      </c>
      <c r="R81" s="43">
        <v>2364</v>
      </c>
      <c r="S81" s="43">
        <v>5331</v>
      </c>
      <c r="T81" s="43">
        <v>469128</v>
      </c>
      <c r="U81" s="43">
        <v>0</v>
      </c>
      <c r="V81" s="43">
        <v>0</v>
      </c>
      <c r="W81" s="43">
        <v>2</v>
      </c>
      <c r="X81" s="43">
        <v>1576</v>
      </c>
      <c r="Y81" s="43">
        <v>23311</v>
      </c>
      <c r="Z81" s="43">
        <v>839196</v>
      </c>
      <c r="AA81" s="43">
        <v>23302</v>
      </c>
      <c r="AB81" s="43">
        <v>1001986</v>
      </c>
    </row>
    <row r="82" spans="1:28" ht="13.5">
      <c r="A82" s="41" t="s">
        <v>80</v>
      </c>
      <c r="B82" s="37">
        <f t="shared" si="22"/>
        <v>50.52</v>
      </c>
      <c r="C82" s="37">
        <f t="shared" si="23"/>
        <v>370.64</v>
      </c>
      <c r="D82" s="42">
        <f t="shared" si="24"/>
        <v>421.15999999999997</v>
      </c>
      <c r="E82" s="43">
        <v>4287</v>
      </c>
      <c r="F82" s="43">
        <v>214350</v>
      </c>
      <c r="G82" s="43">
        <v>566</v>
      </c>
      <c r="H82" s="43">
        <v>283000</v>
      </c>
      <c r="I82" s="43">
        <v>1</v>
      </c>
      <c r="J82" s="43">
        <v>1850</v>
      </c>
      <c r="K82" s="43">
        <v>5</v>
      </c>
      <c r="L82" s="43">
        <v>6000</v>
      </c>
      <c r="M82" s="43">
        <v>10594</v>
      </c>
      <c r="N82" s="43">
        <v>1334844</v>
      </c>
      <c r="O82" s="43">
        <v>1</v>
      </c>
      <c r="P82" s="43">
        <v>799</v>
      </c>
      <c r="Q82" s="43">
        <v>3</v>
      </c>
      <c r="R82" s="43">
        <v>2364</v>
      </c>
      <c r="S82" s="43">
        <v>8138</v>
      </c>
      <c r="T82" s="43">
        <v>716144</v>
      </c>
      <c r="U82" s="43">
        <v>0</v>
      </c>
      <c r="V82" s="43">
        <v>0</v>
      </c>
      <c r="W82" s="43">
        <v>1</v>
      </c>
      <c r="X82" s="43">
        <v>788</v>
      </c>
      <c r="Y82" s="43">
        <v>20901</v>
      </c>
      <c r="Z82" s="43">
        <v>752436</v>
      </c>
      <c r="AA82" s="43">
        <v>20907</v>
      </c>
      <c r="AB82" s="43">
        <v>899001</v>
      </c>
    </row>
    <row r="83" spans="1:28" ht="13.5">
      <c r="A83" s="41" t="s">
        <v>81</v>
      </c>
      <c r="B83" s="37">
        <f t="shared" si="22"/>
        <v>67.38</v>
      </c>
      <c r="C83" s="37">
        <f t="shared" si="23"/>
        <v>316.58</v>
      </c>
      <c r="D83" s="42">
        <f t="shared" si="24"/>
        <v>383.96</v>
      </c>
      <c r="E83" s="43">
        <v>3908</v>
      </c>
      <c r="F83" s="43">
        <v>195400</v>
      </c>
      <c r="G83" s="43">
        <v>952</v>
      </c>
      <c r="H83" s="43">
        <v>476000</v>
      </c>
      <c r="I83" s="43">
        <v>0</v>
      </c>
      <c r="J83" s="43">
        <v>0</v>
      </c>
      <c r="K83" s="43">
        <v>2</v>
      </c>
      <c r="L83" s="43">
        <v>2400</v>
      </c>
      <c r="M83" s="43">
        <v>10129</v>
      </c>
      <c r="N83" s="43">
        <v>1276254</v>
      </c>
      <c r="O83" s="43">
        <v>0</v>
      </c>
      <c r="P83" s="43">
        <v>0</v>
      </c>
      <c r="Q83" s="43">
        <v>3</v>
      </c>
      <c r="R83" s="43">
        <v>2364</v>
      </c>
      <c r="S83" s="43">
        <v>8151</v>
      </c>
      <c r="T83" s="43">
        <v>717288</v>
      </c>
      <c r="U83" s="43">
        <v>0</v>
      </c>
      <c r="V83" s="43">
        <v>0</v>
      </c>
      <c r="W83" s="43">
        <v>3</v>
      </c>
      <c r="X83" s="43">
        <v>2364</v>
      </c>
      <c r="Y83" s="43">
        <v>15130</v>
      </c>
      <c r="Z83" s="43">
        <v>544680</v>
      </c>
      <c r="AA83" s="43">
        <v>14484</v>
      </c>
      <c r="AB83" s="43">
        <v>622812</v>
      </c>
    </row>
    <row r="84" spans="1:28" ht="13.5">
      <c r="A84" s="41" t="s">
        <v>82</v>
      </c>
      <c r="B84" s="37">
        <f t="shared" si="22"/>
        <v>9.68</v>
      </c>
      <c r="C84" s="37">
        <f t="shared" si="23"/>
        <v>204.44</v>
      </c>
      <c r="D84" s="42">
        <f t="shared" si="24"/>
        <v>214.12</v>
      </c>
      <c r="E84" s="43">
        <v>974</v>
      </c>
      <c r="F84" s="43">
        <v>48700</v>
      </c>
      <c r="G84" s="43">
        <v>90</v>
      </c>
      <c r="H84" s="43">
        <v>45000</v>
      </c>
      <c r="I84" s="43">
        <v>1</v>
      </c>
      <c r="J84" s="43">
        <v>1850</v>
      </c>
      <c r="K84" s="43">
        <v>1</v>
      </c>
      <c r="L84" s="43">
        <v>1200</v>
      </c>
      <c r="M84" s="43">
        <v>6425</v>
      </c>
      <c r="N84" s="43">
        <v>809550</v>
      </c>
      <c r="O84" s="43">
        <v>0</v>
      </c>
      <c r="P84" s="43">
        <v>0</v>
      </c>
      <c r="Q84" s="43">
        <v>1</v>
      </c>
      <c r="R84" s="43">
        <v>788</v>
      </c>
      <c r="S84" s="43">
        <v>4114</v>
      </c>
      <c r="T84" s="43">
        <v>362032</v>
      </c>
      <c r="U84" s="43">
        <v>0</v>
      </c>
      <c r="V84" s="43">
        <v>0</v>
      </c>
      <c r="W84" s="43">
        <v>0</v>
      </c>
      <c r="X84" s="43">
        <v>0</v>
      </c>
      <c r="Y84" s="43">
        <v>11036</v>
      </c>
      <c r="Z84" s="43">
        <v>397296</v>
      </c>
      <c r="AA84" s="43">
        <v>11040</v>
      </c>
      <c r="AB84" s="43">
        <v>474720</v>
      </c>
    </row>
    <row r="85" spans="1:28" ht="13.5">
      <c r="A85" s="41" t="s">
        <v>83</v>
      </c>
      <c r="B85" s="37">
        <f t="shared" si="22"/>
        <v>17.19</v>
      </c>
      <c r="C85" s="37">
        <f t="shared" si="23"/>
        <v>172.41</v>
      </c>
      <c r="D85" s="42">
        <f t="shared" si="24"/>
        <v>189.6</v>
      </c>
      <c r="E85" s="43">
        <v>1856</v>
      </c>
      <c r="F85" s="43">
        <v>92800</v>
      </c>
      <c r="G85" s="43">
        <v>152</v>
      </c>
      <c r="H85" s="43">
        <v>76000</v>
      </c>
      <c r="I85" s="43">
        <v>1</v>
      </c>
      <c r="J85" s="43">
        <v>1850</v>
      </c>
      <c r="K85" s="43">
        <v>1</v>
      </c>
      <c r="L85" s="43">
        <v>1200</v>
      </c>
      <c r="M85" s="43">
        <v>4604</v>
      </c>
      <c r="N85" s="43">
        <v>580104</v>
      </c>
      <c r="O85" s="43">
        <v>0</v>
      </c>
      <c r="P85" s="43">
        <v>0</v>
      </c>
      <c r="Q85" s="43">
        <v>3</v>
      </c>
      <c r="R85" s="43">
        <v>2364</v>
      </c>
      <c r="S85" s="43">
        <v>3277</v>
      </c>
      <c r="T85" s="43">
        <v>288376</v>
      </c>
      <c r="U85" s="43">
        <v>0</v>
      </c>
      <c r="V85" s="43">
        <v>0</v>
      </c>
      <c r="W85" s="43">
        <v>1</v>
      </c>
      <c r="X85" s="43">
        <v>788</v>
      </c>
      <c r="Y85" s="43">
        <v>10863</v>
      </c>
      <c r="Z85" s="43">
        <v>391068</v>
      </c>
      <c r="AA85" s="43">
        <v>10729</v>
      </c>
      <c r="AB85" s="43">
        <v>461347</v>
      </c>
    </row>
    <row r="86" spans="1:28" s="32" customFormat="1" ht="13.5">
      <c r="A86" s="44" t="s">
        <v>84</v>
      </c>
      <c r="B86" s="40">
        <f>SUM(B87:B92)</f>
        <v>636.8799999999999</v>
      </c>
      <c r="C86" s="40">
        <f>SUM(C87:C92)</f>
        <v>2089.9700000000003</v>
      </c>
      <c r="D86" s="45">
        <f t="shared" si="24"/>
        <v>2726.8500000000004</v>
      </c>
      <c r="E86" s="44">
        <f aca="true" t="shared" si="25" ref="E86:AB86">SUM(E87:E89)</f>
        <v>12336</v>
      </c>
      <c r="F86" s="44">
        <f t="shared" si="25"/>
        <v>616800</v>
      </c>
      <c r="G86" s="44">
        <f t="shared" si="25"/>
        <v>3168</v>
      </c>
      <c r="H86" s="44">
        <f t="shared" si="25"/>
        <v>1584000</v>
      </c>
      <c r="I86" s="44">
        <f t="shared" si="25"/>
        <v>933</v>
      </c>
      <c r="J86" s="44">
        <f t="shared" si="25"/>
        <v>1726050</v>
      </c>
      <c r="K86" s="44">
        <f t="shared" si="25"/>
        <v>26</v>
      </c>
      <c r="L86" s="44">
        <f t="shared" si="25"/>
        <v>31200</v>
      </c>
      <c r="M86" s="44">
        <f t="shared" si="25"/>
        <v>24416</v>
      </c>
      <c r="N86" s="44">
        <f t="shared" si="25"/>
        <v>3076416</v>
      </c>
      <c r="O86" s="44">
        <f t="shared" si="25"/>
        <v>769</v>
      </c>
      <c r="P86" s="44">
        <f t="shared" si="25"/>
        <v>614431</v>
      </c>
      <c r="Q86" s="44">
        <f t="shared" si="25"/>
        <v>24</v>
      </c>
      <c r="R86" s="44">
        <f t="shared" si="25"/>
        <v>18912</v>
      </c>
      <c r="S86" s="44">
        <f t="shared" si="25"/>
        <v>22001</v>
      </c>
      <c r="T86" s="44">
        <f t="shared" si="25"/>
        <v>1936088</v>
      </c>
      <c r="U86" s="44">
        <f t="shared" si="25"/>
        <v>31</v>
      </c>
      <c r="V86" s="44">
        <f t="shared" si="25"/>
        <v>6014</v>
      </c>
      <c r="W86" s="44">
        <f t="shared" si="25"/>
        <v>15</v>
      </c>
      <c r="X86" s="44">
        <f t="shared" si="25"/>
        <v>11820</v>
      </c>
      <c r="Y86" s="44">
        <f t="shared" si="25"/>
        <v>35130</v>
      </c>
      <c r="Z86" s="44">
        <f t="shared" si="25"/>
        <v>1264680</v>
      </c>
      <c r="AA86" s="44">
        <f t="shared" si="25"/>
        <v>34611</v>
      </c>
      <c r="AB86" s="44">
        <f t="shared" si="25"/>
        <v>1488273</v>
      </c>
    </row>
    <row r="87" spans="1:28" ht="13.5">
      <c r="A87" s="41" t="s">
        <v>85</v>
      </c>
      <c r="B87" s="37">
        <f aca="true" t="shared" si="26" ref="B87:B92">ROUNDUP((F87+H87+J87+L87)/10000,2)</f>
        <v>79.92</v>
      </c>
      <c r="C87" s="37">
        <f aca="true" t="shared" si="27" ref="C87:C92">ROUNDUP((N87+P87+R87+T87+V87+X87+Z87+AB87)/10000,2)</f>
        <v>0</v>
      </c>
      <c r="D87" s="42">
        <f t="shared" si="24"/>
        <v>79.92</v>
      </c>
      <c r="E87" s="43"/>
      <c r="F87" s="43"/>
      <c r="G87" s="43"/>
      <c r="H87" s="43"/>
      <c r="I87" s="43">
        <v>432</v>
      </c>
      <c r="J87" s="43">
        <v>799200</v>
      </c>
      <c r="K87" s="43"/>
      <c r="L87" s="43"/>
      <c r="M87" s="43"/>
      <c r="N87" s="43"/>
      <c r="O87" s="43"/>
      <c r="P87" s="43"/>
      <c r="Q87" s="43"/>
      <c r="R87" s="43"/>
      <c r="S87" s="43"/>
      <c r="T87" s="43"/>
      <c r="U87" s="43"/>
      <c r="V87" s="43"/>
      <c r="W87" s="43"/>
      <c r="X87" s="43"/>
      <c r="Y87" s="43"/>
      <c r="Z87" s="43"/>
      <c r="AA87" s="43"/>
      <c r="AB87" s="43"/>
    </row>
    <row r="88" spans="1:28" ht="13.5">
      <c r="A88" s="41" t="s">
        <v>86</v>
      </c>
      <c r="B88" s="37">
        <f t="shared" si="26"/>
        <v>189.54999999999998</v>
      </c>
      <c r="C88" s="37">
        <f t="shared" si="27"/>
        <v>501.53</v>
      </c>
      <c r="D88" s="42">
        <f t="shared" si="24"/>
        <v>691.0799999999999</v>
      </c>
      <c r="E88" s="43">
        <v>5929</v>
      </c>
      <c r="F88" s="43">
        <v>296450</v>
      </c>
      <c r="G88" s="43">
        <v>1385</v>
      </c>
      <c r="H88" s="43">
        <v>692500</v>
      </c>
      <c r="I88" s="43">
        <v>490</v>
      </c>
      <c r="J88" s="43">
        <v>906500</v>
      </c>
      <c r="K88" s="43">
        <v>0</v>
      </c>
      <c r="L88" s="43">
        <v>0</v>
      </c>
      <c r="M88" s="43">
        <v>14871</v>
      </c>
      <c r="N88" s="43">
        <v>1873746</v>
      </c>
      <c r="O88" s="43">
        <v>503</v>
      </c>
      <c r="P88" s="43">
        <v>401897</v>
      </c>
      <c r="Q88" s="43">
        <v>13</v>
      </c>
      <c r="R88" s="43">
        <v>10244</v>
      </c>
      <c r="S88" s="43">
        <v>12758</v>
      </c>
      <c r="T88" s="43">
        <v>1122704</v>
      </c>
      <c r="U88" s="43">
        <v>31</v>
      </c>
      <c r="V88" s="43">
        <v>6014</v>
      </c>
      <c r="W88" s="43">
        <v>14</v>
      </c>
      <c r="X88" s="43">
        <v>11032</v>
      </c>
      <c r="Y88" s="43">
        <v>20401</v>
      </c>
      <c r="Z88" s="43">
        <v>734436</v>
      </c>
      <c r="AA88" s="43">
        <v>19889</v>
      </c>
      <c r="AB88" s="43">
        <v>855227</v>
      </c>
    </row>
    <row r="89" spans="1:28" ht="13.5">
      <c r="A89" s="41" t="s">
        <v>87</v>
      </c>
      <c r="B89" s="37">
        <f t="shared" si="26"/>
        <v>126.34</v>
      </c>
      <c r="C89" s="37">
        <f t="shared" si="27"/>
        <v>340.14</v>
      </c>
      <c r="D89" s="42">
        <f t="shared" si="24"/>
        <v>466.48</v>
      </c>
      <c r="E89" s="43">
        <v>6407</v>
      </c>
      <c r="F89" s="43">
        <v>320350</v>
      </c>
      <c r="G89" s="43">
        <v>1783</v>
      </c>
      <c r="H89" s="43">
        <v>891500</v>
      </c>
      <c r="I89" s="43">
        <v>11</v>
      </c>
      <c r="J89" s="43">
        <v>20350</v>
      </c>
      <c r="K89" s="43">
        <v>26</v>
      </c>
      <c r="L89" s="43">
        <v>31200</v>
      </c>
      <c r="M89" s="43">
        <v>9545</v>
      </c>
      <c r="N89" s="43">
        <v>1202670</v>
      </c>
      <c r="O89" s="43">
        <v>266</v>
      </c>
      <c r="P89" s="43">
        <v>212534</v>
      </c>
      <c r="Q89" s="43">
        <v>11</v>
      </c>
      <c r="R89" s="43">
        <v>8668</v>
      </c>
      <c r="S89" s="43">
        <v>9243</v>
      </c>
      <c r="T89" s="43">
        <v>813384</v>
      </c>
      <c r="U89" s="43">
        <v>0</v>
      </c>
      <c r="V89" s="43">
        <v>0</v>
      </c>
      <c r="W89" s="43">
        <v>1</v>
      </c>
      <c r="X89" s="43">
        <v>788</v>
      </c>
      <c r="Y89" s="43">
        <v>14729</v>
      </c>
      <c r="Z89" s="43">
        <v>530244</v>
      </c>
      <c r="AA89" s="43">
        <v>14722</v>
      </c>
      <c r="AB89" s="43">
        <v>633046</v>
      </c>
    </row>
    <row r="90" spans="1:28" ht="13.5">
      <c r="A90" s="41" t="s">
        <v>88</v>
      </c>
      <c r="B90" s="37">
        <f t="shared" si="26"/>
        <v>114.24</v>
      </c>
      <c r="C90" s="37">
        <f t="shared" si="27"/>
        <v>461.05</v>
      </c>
      <c r="D90" s="42">
        <f t="shared" si="24"/>
        <v>575.29</v>
      </c>
      <c r="E90" s="43">
        <v>5656</v>
      </c>
      <c r="F90" s="43">
        <v>282800</v>
      </c>
      <c r="G90" s="43">
        <v>1688</v>
      </c>
      <c r="H90" s="43">
        <v>844000</v>
      </c>
      <c r="I90" s="43">
        <v>0</v>
      </c>
      <c r="J90" s="43">
        <v>0</v>
      </c>
      <c r="K90" s="43">
        <v>13</v>
      </c>
      <c r="L90" s="43">
        <v>15600</v>
      </c>
      <c r="M90" s="43">
        <v>12729</v>
      </c>
      <c r="N90" s="43">
        <v>1603854</v>
      </c>
      <c r="O90" s="43">
        <v>548</v>
      </c>
      <c r="P90" s="43">
        <v>437852</v>
      </c>
      <c r="Q90" s="43">
        <v>1</v>
      </c>
      <c r="R90" s="43">
        <v>788</v>
      </c>
      <c r="S90" s="43">
        <v>10772</v>
      </c>
      <c r="T90" s="43">
        <v>947936</v>
      </c>
      <c r="U90" s="43">
        <v>2</v>
      </c>
      <c r="V90" s="43">
        <v>388</v>
      </c>
      <c r="W90" s="43">
        <v>1</v>
      </c>
      <c r="X90" s="43">
        <v>788</v>
      </c>
      <c r="Y90" s="43">
        <v>20495</v>
      </c>
      <c r="Z90" s="43">
        <v>737820</v>
      </c>
      <c r="AA90" s="43">
        <v>20489</v>
      </c>
      <c r="AB90" s="43">
        <v>881027</v>
      </c>
    </row>
    <row r="91" spans="1:28" ht="13.5">
      <c r="A91" s="41" t="s">
        <v>89</v>
      </c>
      <c r="B91" s="37">
        <f t="shared" si="26"/>
        <v>53.919999999999995</v>
      </c>
      <c r="C91" s="37">
        <f t="shared" si="27"/>
        <v>364.19</v>
      </c>
      <c r="D91" s="42">
        <f t="shared" si="24"/>
        <v>418.11</v>
      </c>
      <c r="E91" s="43">
        <v>3173</v>
      </c>
      <c r="F91" s="43">
        <v>158650</v>
      </c>
      <c r="G91" s="43">
        <v>656</v>
      </c>
      <c r="H91" s="43">
        <v>328000</v>
      </c>
      <c r="I91" s="43">
        <v>18</v>
      </c>
      <c r="J91" s="43">
        <v>33300</v>
      </c>
      <c r="K91" s="43">
        <v>16</v>
      </c>
      <c r="L91" s="43">
        <v>19200</v>
      </c>
      <c r="M91" s="43">
        <v>10636</v>
      </c>
      <c r="N91" s="43">
        <v>1340136</v>
      </c>
      <c r="O91" s="43">
        <v>73</v>
      </c>
      <c r="P91" s="43">
        <v>58327</v>
      </c>
      <c r="Q91" s="43">
        <v>3</v>
      </c>
      <c r="R91" s="43">
        <v>2364</v>
      </c>
      <c r="S91" s="43">
        <v>8184</v>
      </c>
      <c r="T91" s="43">
        <v>720192</v>
      </c>
      <c r="U91" s="43">
        <v>3</v>
      </c>
      <c r="V91" s="43">
        <v>582</v>
      </c>
      <c r="W91" s="43">
        <v>0</v>
      </c>
      <c r="X91" s="43">
        <v>0</v>
      </c>
      <c r="Y91" s="43">
        <v>19253</v>
      </c>
      <c r="Z91" s="43">
        <v>693108</v>
      </c>
      <c r="AA91" s="43">
        <v>19237</v>
      </c>
      <c r="AB91" s="43">
        <v>827191</v>
      </c>
    </row>
    <row r="92" spans="1:28" ht="13.5">
      <c r="A92" s="41" t="s">
        <v>90</v>
      </c>
      <c r="B92" s="37">
        <f t="shared" si="26"/>
        <v>72.91000000000001</v>
      </c>
      <c r="C92" s="37">
        <f t="shared" si="27"/>
        <v>423.06</v>
      </c>
      <c r="D92" s="42">
        <f t="shared" si="24"/>
        <v>495.97</v>
      </c>
      <c r="E92" s="43">
        <v>5001</v>
      </c>
      <c r="F92" s="43">
        <v>250050</v>
      </c>
      <c r="G92" s="43">
        <v>958</v>
      </c>
      <c r="H92" s="43">
        <v>479000</v>
      </c>
      <c r="I92" s="43">
        <v>0</v>
      </c>
      <c r="J92" s="43">
        <v>0</v>
      </c>
      <c r="K92" s="43">
        <v>0</v>
      </c>
      <c r="L92" s="43">
        <v>0</v>
      </c>
      <c r="M92" s="43">
        <v>12187</v>
      </c>
      <c r="N92" s="43">
        <v>1535562</v>
      </c>
      <c r="O92" s="43">
        <v>378</v>
      </c>
      <c r="P92" s="43">
        <v>302022</v>
      </c>
      <c r="Q92" s="43">
        <v>2</v>
      </c>
      <c r="R92" s="43">
        <v>1576</v>
      </c>
      <c r="S92" s="43">
        <v>11161</v>
      </c>
      <c r="T92" s="43">
        <v>982168</v>
      </c>
      <c r="U92" s="43">
        <v>21</v>
      </c>
      <c r="V92" s="43">
        <v>4074</v>
      </c>
      <c r="W92" s="43">
        <v>2</v>
      </c>
      <c r="X92" s="43">
        <v>1576</v>
      </c>
      <c r="Y92" s="43">
        <v>17804</v>
      </c>
      <c r="Z92" s="43">
        <v>640944</v>
      </c>
      <c r="AA92" s="43">
        <v>17735</v>
      </c>
      <c r="AB92" s="43">
        <v>762605</v>
      </c>
    </row>
    <row r="93" spans="1:28" s="32" customFormat="1" ht="13.5">
      <c r="A93" s="44" t="s">
        <v>91</v>
      </c>
      <c r="B93" s="40">
        <f>SUM(B94:B102)</f>
        <v>214.46</v>
      </c>
      <c r="C93" s="40">
        <f>SUM(C94:C102)</f>
        <v>964.6</v>
      </c>
      <c r="D93" s="45">
        <f t="shared" si="24"/>
        <v>1179.06</v>
      </c>
      <c r="E93" s="44">
        <f aca="true" t="shared" si="28" ref="E93:AB93">SUM(E94:E97)</f>
        <v>2819</v>
      </c>
      <c r="F93" s="44">
        <f t="shared" si="28"/>
        <v>140950</v>
      </c>
      <c r="G93" s="44">
        <f t="shared" si="28"/>
        <v>336</v>
      </c>
      <c r="H93" s="44">
        <f t="shared" si="28"/>
        <v>168000</v>
      </c>
      <c r="I93" s="44">
        <f t="shared" si="28"/>
        <v>85</v>
      </c>
      <c r="J93" s="44">
        <f t="shared" si="28"/>
        <v>157250</v>
      </c>
      <c r="K93" s="44">
        <f t="shared" si="28"/>
        <v>22</v>
      </c>
      <c r="L93" s="44">
        <f t="shared" si="28"/>
        <v>26400</v>
      </c>
      <c r="M93" s="44">
        <f t="shared" si="28"/>
        <v>12084</v>
      </c>
      <c r="N93" s="44">
        <f t="shared" si="28"/>
        <v>1522584</v>
      </c>
      <c r="O93" s="44">
        <f t="shared" si="28"/>
        <v>83</v>
      </c>
      <c r="P93" s="44">
        <f t="shared" si="28"/>
        <v>66317</v>
      </c>
      <c r="Q93" s="44">
        <f t="shared" si="28"/>
        <v>19</v>
      </c>
      <c r="R93" s="44">
        <f t="shared" si="28"/>
        <v>14972</v>
      </c>
      <c r="S93" s="44">
        <f t="shared" si="28"/>
        <v>12233</v>
      </c>
      <c r="T93" s="44">
        <f t="shared" si="28"/>
        <v>1076504</v>
      </c>
      <c r="U93" s="44">
        <f t="shared" si="28"/>
        <v>18</v>
      </c>
      <c r="V93" s="44">
        <f t="shared" si="28"/>
        <v>3492</v>
      </c>
      <c r="W93" s="44">
        <f t="shared" si="28"/>
        <v>27</v>
      </c>
      <c r="X93" s="44">
        <f t="shared" si="28"/>
        <v>21276</v>
      </c>
      <c r="Y93" s="44">
        <f t="shared" si="28"/>
        <v>16790</v>
      </c>
      <c r="Z93" s="44">
        <f t="shared" si="28"/>
        <v>604440</v>
      </c>
      <c r="AA93" s="44">
        <f t="shared" si="28"/>
        <v>16328</v>
      </c>
      <c r="AB93" s="44">
        <f t="shared" si="28"/>
        <v>702104</v>
      </c>
    </row>
    <row r="94" spans="1:28" ht="13.5">
      <c r="A94" s="41" t="s">
        <v>92</v>
      </c>
      <c r="B94" s="37">
        <f aca="true" t="shared" si="29" ref="B94:B102">ROUNDUP((F94+H94+J94+L94)/10000,2)</f>
        <v>3.25</v>
      </c>
      <c r="C94" s="37">
        <f aca="true" t="shared" si="30" ref="C94:C102">ROUNDUP((N94+P94+R94+T94+V94+X94+Z94+AB94)/10000,2)</f>
        <v>26.720000000000002</v>
      </c>
      <c r="D94" s="42">
        <f t="shared" si="24"/>
        <v>29.970000000000002</v>
      </c>
      <c r="E94" s="43">
        <v>125</v>
      </c>
      <c r="F94" s="43">
        <v>6250</v>
      </c>
      <c r="G94" s="43">
        <v>34</v>
      </c>
      <c r="H94" s="43">
        <v>17000</v>
      </c>
      <c r="I94" s="43">
        <v>5</v>
      </c>
      <c r="J94" s="43">
        <v>9250</v>
      </c>
      <c r="K94" s="43">
        <v>0</v>
      </c>
      <c r="L94" s="43">
        <v>0</v>
      </c>
      <c r="M94" s="43">
        <v>1070</v>
      </c>
      <c r="N94" s="43">
        <v>134820</v>
      </c>
      <c r="O94" s="43">
        <v>0</v>
      </c>
      <c r="P94" s="43">
        <v>0</v>
      </c>
      <c r="Q94" s="43">
        <v>0</v>
      </c>
      <c r="R94" s="43">
        <v>0</v>
      </c>
      <c r="S94" s="43">
        <v>711</v>
      </c>
      <c r="T94" s="43">
        <v>62568</v>
      </c>
      <c r="U94" s="43">
        <v>0</v>
      </c>
      <c r="V94" s="43">
        <v>0</v>
      </c>
      <c r="W94" s="43">
        <v>0</v>
      </c>
      <c r="X94" s="43">
        <v>0</v>
      </c>
      <c r="Y94" s="43">
        <v>887</v>
      </c>
      <c r="Z94" s="43">
        <v>31932</v>
      </c>
      <c r="AA94" s="43">
        <v>880</v>
      </c>
      <c r="AB94" s="43">
        <v>37840</v>
      </c>
    </row>
    <row r="95" spans="1:28" ht="13.5">
      <c r="A95" s="41" t="s">
        <v>93</v>
      </c>
      <c r="B95" s="37">
        <f t="shared" si="29"/>
        <v>13.16</v>
      </c>
      <c r="C95" s="37">
        <f t="shared" si="30"/>
        <v>263.61</v>
      </c>
      <c r="D95" s="42">
        <f t="shared" si="24"/>
        <v>276.77000000000004</v>
      </c>
      <c r="E95" s="43">
        <v>439</v>
      </c>
      <c r="F95" s="43">
        <v>21950</v>
      </c>
      <c r="G95" s="43">
        <v>83</v>
      </c>
      <c r="H95" s="43">
        <v>41500</v>
      </c>
      <c r="I95" s="43">
        <v>31</v>
      </c>
      <c r="J95" s="43">
        <v>57350</v>
      </c>
      <c r="K95" s="43">
        <v>9</v>
      </c>
      <c r="L95" s="43">
        <v>10800</v>
      </c>
      <c r="M95" s="43">
        <v>8227</v>
      </c>
      <c r="N95" s="43">
        <v>1036602</v>
      </c>
      <c r="O95" s="43">
        <v>35</v>
      </c>
      <c r="P95" s="43">
        <v>27965</v>
      </c>
      <c r="Q95" s="43">
        <v>15</v>
      </c>
      <c r="R95" s="43">
        <v>11820</v>
      </c>
      <c r="S95" s="43">
        <v>8646</v>
      </c>
      <c r="T95" s="43">
        <v>760848</v>
      </c>
      <c r="U95" s="43">
        <v>17</v>
      </c>
      <c r="V95" s="43">
        <v>3298</v>
      </c>
      <c r="W95" s="43">
        <v>25</v>
      </c>
      <c r="X95" s="43">
        <v>19700</v>
      </c>
      <c r="Y95" s="43">
        <v>9960</v>
      </c>
      <c r="Z95" s="43">
        <v>358560</v>
      </c>
      <c r="AA95" s="43">
        <v>9703</v>
      </c>
      <c r="AB95" s="43">
        <v>417229</v>
      </c>
    </row>
    <row r="96" spans="1:28" ht="13.5">
      <c r="A96" s="41" t="s">
        <v>94</v>
      </c>
      <c r="B96" s="37">
        <f t="shared" si="29"/>
        <v>7.69</v>
      </c>
      <c r="C96" s="37">
        <f t="shared" si="30"/>
        <v>19.610000000000003</v>
      </c>
      <c r="D96" s="42">
        <f t="shared" si="24"/>
        <v>27.300000000000004</v>
      </c>
      <c r="E96" s="43">
        <v>308</v>
      </c>
      <c r="F96" s="43">
        <v>15400</v>
      </c>
      <c r="G96" s="43">
        <v>32</v>
      </c>
      <c r="H96" s="43">
        <v>16000</v>
      </c>
      <c r="I96" s="43">
        <v>22</v>
      </c>
      <c r="J96" s="43">
        <v>40700</v>
      </c>
      <c r="K96" s="43">
        <v>4</v>
      </c>
      <c r="L96" s="43">
        <v>4800</v>
      </c>
      <c r="M96" s="43">
        <v>677</v>
      </c>
      <c r="N96" s="43">
        <v>85302</v>
      </c>
      <c r="O96" s="43">
        <v>16</v>
      </c>
      <c r="P96" s="43">
        <v>12784</v>
      </c>
      <c r="Q96" s="43">
        <v>1</v>
      </c>
      <c r="R96" s="43">
        <v>788</v>
      </c>
      <c r="S96" s="43">
        <v>618</v>
      </c>
      <c r="T96" s="43">
        <v>54384</v>
      </c>
      <c r="U96" s="43">
        <v>0</v>
      </c>
      <c r="V96" s="43">
        <v>0</v>
      </c>
      <c r="W96" s="43">
        <v>1</v>
      </c>
      <c r="X96" s="43">
        <v>788</v>
      </c>
      <c r="Y96" s="43">
        <v>532</v>
      </c>
      <c r="Z96" s="43">
        <v>19152</v>
      </c>
      <c r="AA96" s="43">
        <v>532</v>
      </c>
      <c r="AB96" s="43">
        <v>22876</v>
      </c>
    </row>
    <row r="97" spans="1:28" ht="13.5">
      <c r="A97" s="41" t="s">
        <v>95</v>
      </c>
      <c r="B97" s="37">
        <f t="shared" si="29"/>
        <v>25.16</v>
      </c>
      <c r="C97" s="37">
        <f t="shared" si="30"/>
        <v>91.25</v>
      </c>
      <c r="D97" s="42">
        <f t="shared" si="24"/>
        <v>116.41</v>
      </c>
      <c r="E97" s="43">
        <v>1947</v>
      </c>
      <c r="F97" s="43">
        <v>97350</v>
      </c>
      <c r="G97" s="43">
        <v>187</v>
      </c>
      <c r="H97" s="43">
        <v>93500</v>
      </c>
      <c r="I97" s="43">
        <v>27</v>
      </c>
      <c r="J97" s="43">
        <v>49950</v>
      </c>
      <c r="K97" s="43">
        <v>9</v>
      </c>
      <c r="L97" s="43">
        <v>10800</v>
      </c>
      <c r="M97" s="43">
        <v>2110</v>
      </c>
      <c r="N97" s="43">
        <v>265860</v>
      </c>
      <c r="O97" s="43">
        <v>32</v>
      </c>
      <c r="P97" s="43">
        <v>25568</v>
      </c>
      <c r="Q97" s="43">
        <v>3</v>
      </c>
      <c r="R97" s="43">
        <v>2364</v>
      </c>
      <c r="S97" s="43">
        <v>2258</v>
      </c>
      <c r="T97" s="43">
        <v>198704</v>
      </c>
      <c r="U97" s="43">
        <v>1</v>
      </c>
      <c r="V97" s="43">
        <v>194</v>
      </c>
      <c r="W97" s="43">
        <v>1</v>
      </c>
      <c r="X97" s="43">
        <v>788</v>
      </c>
      <c r="Y97" s="43">
        <v>5411</v>
      </c>
      <c r="Z97" s="43">
        <v>194796</v>
      </c>
      <c r="AA97" s="43">
        <v>5213</v>
      </c>
      <c r="AB97" s="43">
        <v>224159</v>
      </c>
    </row>
    <row r="98" spans="1:28" ht="13.5">
      <c r="A98" s="41" t="s">
        <v>96</v>
      </c>
      <c r="B98" s="37">
        <f t="shared" si="29"/>
        <v>37.73</v>
      </c>
      <c r="C98" s="37">
        <f t="shared" si="30"/>
        <v>146.87</v>
      </c>
      <c r="D98" s="42">
        <f t="shared" si="24"/>
        <v>184.6</v>
      </c>
      <c r="E98" s="43">
        <v>2552</v>
      </c>
      <c r="F98" s="43">
        <v>127600</v>
      </c>
      <c r="G98" s="43">
        <v>246</v>
      </c>
      <c r="H98" s="43">
        <v>123000</v>
      </c>
      <c r="I98" s="43">
        <v>62</v>
      </c>
      <c r="J98" s="43">
        <v>114700</v>
      </c>
      <c r="K98" s="43">
        <v>10</v>
      </c>
      <c r="L98" s="43">
        <v>12000</v>
      </c>
      <c r="M98" s="43">
        <v>4494</v>
      </c>
      <c r="N98" s="43">
        <v>566244</v>
      </c>
      <c r="O98" s="43">
        <v>23</v>
      </c>
      <c r="P98" s="43">
        <v>18377</v>
      </c>
      <c r="Q98" s="43">
        <v>2</v>
      </c>
      <c r="R98" s="43">
        <v>1576</v>
      </c>
      <c r="S98" s="43">
        <v>4497</v>
      </c>
      <c r="T98" s="43">
        <v>395736</v>
      </c>
      <c r="U98" s="43">
        <v>1</v>
      </c>
      <c r="V98" s="43">
        <v>194</v>
      </c>
      <c r="W98" s="43">
        <v>0</v>
      </c>
      <c r="X98" s="43">
        <v>0</v>
      </c>
      <c r="Y98" s="43">
        <v>6240</v>
      </c>
      <c r="Z98" s="43">
        <v>224640</v>
      </c>
      <c r="AA98" s="43">
        <v>6090</v>
      </c>
      <c r="AB98" s="43">
        <v>261870</v>
      </c>
    </row>
    <row r="99" spans="1:28" ht="13.5">
      <c r="A99" s="41" t="s">
        <v>97</v>
      </c>
      <c r="B99" s="37">
        <f t="shared" si="29"/>
        <v>32.57</v>
      </c>
      <c r="C99" s="37">
        <f t="shared" si="30"/>
        <v>88.27000000000001</v>
      </c>
      <c r="D99" s="42">
        <f t="shared" si="24"/>
        <v>120.84</v>
      </c>
      <c r="E99" s="43">
        <v>1628</v>
      </c>
      <c r="F99" s="43">
        <v>81400</v>
      </c>
      <c r="G99" s="43">
        <v>320</v>
      </c>
      <c r="H99" s="43">
        <v>160000</v>
      </c>
      <c r="I99" s="43">
        <v>41</v>
      </c>
      <c r="J99" s="43">
        <v>75850</v>
      </c>
      <c r="K99" s="43">
        <v>7</v>
      </c>
      <c r="L99" s="43">
        <v>8400</v>
      </c>
      <c r="M99" s="43">
        <v>2755</v>
      </c>
      <c r="N99" s="43">
        <v>347130</v>
      </c>
      <c r="O99" s="43">
        <v>36</v>
      </c>
      <c r="P99" s="43">
        <v>28764</v>
      </c>
      <c r="Q99" s="43">
        <v>2</v>
      </c>
      <c r="R99" s="43">
        <v>1576</v>
      </c>
      <c r="S99" s="43">
        <v>2584</v>
      </c>
      <c r="T99" s="43">
        <v>227392</v>
      </c>
      <c r="U99" s="43">
        <v>0</v>
      </c>
      <c r="V99" s="43">
        <v>0</v>
      </c>
      <c r="W99" s="43">
        <v>0</v>
      </c>
      <c r="X99" s="43">
        <v>0</v>
      </c>
      <c r="Y99" s="43">
        <v>3552</v>
      </c>
      <c r="Z99" s="43">
        <v>127872</v>
      </c>
      <c r="AA99" s="43">
        <v>3486</v>
      </c>
      <c r="AB99" s="43">
        <v>149898</v>
      </c>
    </row>
    <row r="100" spans="1:28" ht="13.5">
      <c r="A100" s="41" t="s">
        <v>98</v>
      </c>
      <c r="B100" s="37">
        <f t="shared" si="29"/>
        <v>18.42</v>
      </c>
      <c r="C100" s="37">
        <f t="shared" si="30"/>
        <v>72.52000000000001</v>
      </c>
      <c r="D100" s="42">
        <f t="shared" si="24"/>
        <v>90.94000000000001</v>
      </c>
      <c r="E100" s="43">
        <v>829</v>
      </c>
      <c r="F100" s="43">
        <v>41450</v>
      </c>
      <c r="G100" s="43">
        <v>144</v>
      </c>
      <c r="H100" s="43">
        <v>72000</v>
      </c>
      <c r="I100" s="43">
        <v>35</v>
      </c>
      <c r="J100" s="43">
        <v>64750</v>
      </c>
      <c r="K100" s="43">
        <v>5</v>
      </c>
      <c r="L100" s="43">
        <v>6000</v>
      </c>
      <c r="M100" s="43">
        <v>2239</v>
      </c>
      <c r="N100" s="43">
        <v>282114</v>
      </c>
      <c r="O100" s="43">
        <v>57</v>
      </c>
      <c r="P100" s="43">
        <v>45543</v>
      </c>
      <c r="Q100" s="43">
        <v>8</v>
      </c>
      <c r="R100" s="43">
        <v>6304</v>
      </c>
      <c r="S100" s="43">
        <v>1620</v>
      </c>
      <c r="T100" s="43">
        <v>142560</v>
      </c>
      <c r="U100" s="43">
        <v>2</v>
      </c>
      <c r="V100" s="43">
        <v>388</v>
      </c>
      <c r="W100" s="43">
        <v>2</v>
      </c>
      <c r="X100" s="43">
        <v>1576</v>
      </c>
      <c r="Y100" s="43">
        <v>3344</v>
      </c>
      <c r="Z100" s="43">
        <v>120384</v>
      </c>
      <c r="AA100" s="43">
        <v>2936</v>
      </c>
      <c r="AB100" s="43">
        <v>126248</v>
      </c>
    </row>
    <row r="101" spans="1:28" ht="13.5">
      <c r="A101" s="41" t="s">
        <v>99</v>
      </c>
      <c r="B101" s="37">
        <f t="shared" si="29"/>
        <v>16.98</v>
      </c>
      <c r="C101" s="37">
        <f t="shared" si="30"/>
        <v>54.07</v>
      </c>
      <c r="D101" s="42">
        <f t="shared" si="24"/>
        <v>71.05</v>
      </c>
      <c r="E101" s="43">
        <v>1090</v>
      </c>
      <c r="F101" s="43">
        <v>54500</v>
      </c>
      <c r="G101" s="43">
        <v>142</v>
      </c>
      <c r="H101" s="43">
        <v>71000</v>
      </c>
      <c r="I101" s="43">
        <v>22</v>
      </c>
      <c r="J101" s="43">
        <v>40700</v>
      </c>
      <c r="K101" s="43">
        <v>3</v>
      </c>
      <c r="L101" s="43">
        <v>3600</v>
      </c>
      <c r="M101" s="43">
        <v>1711</v>
      </c>
      <c r="N101" s="43">
        <v>215586</v>
      </c>
      <c r="O101" s="43">
        <v>16</v>
      </c>
      <c r="P101" s="43">
        <v>12784</v>
      </c>
      <c r="Q101" s="43">
        <v>2</v>
      </c>
      <c r="R101" s="43">
        <v>1576</v>
      </c>
      <c r="S101" s="43">
        <v>1278</v>
      </c>
      <c r="T101" s="43">
        <v>112464</v>
      </c>
      <c r="U101" s="43">
        <v>0</v>
      </c>
      <c r="V101" s="43">
        <v>0</v>
      </c>
      <c r="W101" s="43">
        <v>0</v>
      </c>
      <c r="X101" s="43">
        <v>0</v>
      </c>
      <c r="Y101" s="43">
        <v>2523</v>
      </c>
      <c r="Z101" s="43">
        <v>90828</v>
      </c>
      <c r="AA101" s="43">
        <v>2498</v>
      </c>
      <c r="AB101" s="43">
        <v>107414</v>
      </c>
    </row>
    <row r="102" spans="1:28" ht="13.5">
      <c r="A102" s="41" t="s">
        <v>100</v>
      </c>
      <c r="B102" s="37">
        <f t="shared" si="29"/>
        <v>59.5</v>
      </c>
      <c r="C102" s="37">
        <f t="shared" si="30"/>
        <v>201.67999999999998</v>
      </c>
      <c r="D102" s="42">
        <f t="shared" si="24"/>
        <v>261.17999999999995</v>
      </c>
      <c r="E102" s="43">
        <v>3104</v>
      </c>
      <c r="F102" s="43">
        <v>155200</v>
      </c>
      <c r="G102" s="43">
        <v>598</v>
      </c>
      <c r="H102" s="43">
        <v>299000</v>
      </c>
      <c r="I102" s="43">
        <v>67</v>
      </c>
      <c r="J102" s="43">
        <v>123950</v>
      </c>
      <c r="K102" s="43">
        <v>14</v>
      </c>
      <c r="L102" s="43">
        <v>16800</v>
      </c>
      <c r="M102" s="43">
        <v>4972</v>
      </c>
      <c r="N102" s="43">
        <v>626472</v>
      </c>
      <c r="O102" s="43">
        <v>34</v>
      </c>
      <c r="P102" s="43">
        <v>27166</v>
      </c>
      <c r="Q102" s="43">
        <v>2</v>
      </c>
      <c r="R102" s="43">
        <v>1576</v>
      </c>
      <c r="S102" s="43">
        <v>5411</v>
      </c>
      <c r="T102" s="43">
        <v>476168</v>
      </c>
      <c r="U102" s="43">
        <v>0</v>
      </c>
      <c r="V102" s="43">
        <v>0</v>
      </c>
      <c r="W102" s="43">
        <v>0</v>
      </c>
      <c r="X102" s="43">
        <v>0</v>
      </c>
      <c r="Y102" s="43">
        <v>11445</v>
      </c>
      <c r="Z102" s="43">
        <v>412020</v>
      </c>
      <c r="AA102" s="43">
        <v>11009</v>
      </c>
      <c r="AB102" s="43">
        <v>473387</v>
      </c>
    </row>
    <row r="103" spans="1:28" s="32" customFormat="1" ht="13.5">
      <c r="A103" s="44" t="s">
        <v>101</v>
      </c>
      <c r="B103" s="40">
        <f>SUM(B104:B112)</f>
        <v>358.16</v>
      </c>
      <c r="C103" s="40">
        <f>SUM(C104:C112)</f>
        <v>825.4599999999999</v>
      </c>
      <c r="D103" s="45">
        <f t="shared" si="24"/>
        <v>1183.62</v>
      </c>
      <c r="E103" s="44">
        <f aca="true" t="shared" si="31" ref="E103:AB103">SUM(E104:E112)</f>
        <v>15120</v>
      </c>
      <c r="F103" s="44">
        <f t="shared" si="31"/>
        <v>756000</v>
      </c>
      <c r="G103" s="44">
        <f t="shared" si="31"/>
        <v>3823</v>
      </c>
      <c r="H103" s="44">
        <f t="shared" si="31"/>
        <v>1911500</v>
      </c>
      <c r="I103" s="44">
        <f t="shared" si="31"/>
        <v>448</v>
      </c>
      <c r="J103" s="44">
        <f t="shared" si="31"/>
        <v>828800</v>
      </c>
      <c r="K103" s="44">
        <f t="shared" si="31"/>
        <v>71</v>
      </c>
      <c r="L103" s="44">
        <f t="shared" si="31"/>
        <v>85200</v>
      </c>
      <c r="M103" s="44">
        <f t="shared" si="31"/>
        <v>23631</v>
      </c>
      <c r="N103" s="44">
        <f t="shared" si="31"/>
        <v>2977506</v>
      </c>
      <c r="O103" s="44">
        <f t="shared" si="31"/>
        <v>577</v>
      </c>
      <c r="P103" s="44">
        <f t="shared" si="31"/>
        <v>461113</v>
      </c>
      <c r="Q103" s="44">
        <f t="shared" si="31"/>
        <v>41</v>
      </c>
      <c r="R103" s="44">
        <f t="shared" si="31"/>
        <v>32308</v>
      </c>
      <c r="S103" s="44">
        <f t="shared" si="31"/>
        <v>20824</v>
      </c>
      <c r="T103" s="44">
        <f t="shared" si="31"/>
        <v>1832512</v>
      </c>
      <c r="U103" s="44">
        <f t="shared" si="31"/>
        <v>65</v>
      </c>
      <c r="V103" s="44">
        <f t="shared" si="31"/>
        <v>12610</v>
      </c>
      <c r="W103" s="44">
        <f t="shared" si="31"/>
        <v>9</v>
      </c>
      <c r="X103" s="44">
        <f t="shared" si="31"/>
        <v>7092</v>
      </c>
      <c r="Y103" s="44">
        <f t="shared" si="31"/>
        <v>37179</v>
      </c>
      <c r="Z103" s="44">
        <f t="shared" si="31"/>
        <v>1338444</v>
      </c>
      <c r="AA103" s="44">
        <f t="shared" si="31"/>
        <v>37038</v>
      </c>
      <c r="AB103" s="44">
        <f t="shared" si="31"/>
        <v>1592634</v>
      </c>
    </row>
    <row r="104" spans="1:28" ht="13.5">
      <c r="A104" s="41" t="s">
        <v>102</v>
      </c>
      <c r="B104" s="37">
        <f aca="true" t="shared" si="32" ref="B104:B112">ROUNDUP((F104+H104+J104+L104)/10000,2)</f>
        <v>0</v>
      </c>
      <c r="C104" s="37">
        <f aca="true" t="shared" si="33" ref="C104:C112">ROUNDUP((N104+P104+R104+T104+V104+X104+Z104+AB104)/10000,2)</f>
        <v>0</v>
      </c>
      <c r="D104" s="42">
        <f t="shared" si="24"/>
        <v>0</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1:28" ht="13.5">
      <c r="A105" s="41" t="s">
        <v>103</v>
      </c>
      <c r="B105" s="37">
        <f t="shared" si="32"/>
        <v>107.44</v>
      </c>
      <c r="C105" s="37">
        <f t="shared" si="33"/>
        <v>132.39</v>
      </c>
      <c r="D105" s="42">
        <f t="shared" si="24"/>
        <v>239.82999999999998</v>
      </c>
      <c r="E105" s="43">
        <v>4299</v>
      </c>
      <c r="F105" s="43">
        <v>214950</v>
      </c>
      <c r="G105" s="43">
        <v>849</v>
      </c>
      <c r="H105" s="43">
        <v>424500</v>
      </c>
      <c r="I105" s="43">
        <v>215</v>
      </c>
      <c r="J105" s="43">
        <v>397750</v>
      </c>
      <c r="K105" s="43">
        <v>31</v>
      </c>
      <c r="L105" s="43">
        <v>37200</v>
      </c>
      <c r="M105" s="43">
        <v>5023</v>
      </c>
      <c r="N105" s="43">
        <v>632898</v>
      </c>
      <c r="O105" s="43">
        <v>125</v>
      </c>
      <c r="P105" s="43">
        <v>99875</v>
      </c>
      <c r="Q105" s="43">
        <v>10</v>
      </c>
      <c r="R105" s="43">
        <v>7880</v>
      </c>
      <c r="S105" s="43">
        <v>3697</v>
      </c>
      <c r="T105" s="43">
        <v>325336</v>
      </c>
      <c r="U105" s="43">
        <v>33</v>
      </c>
      <c r="V105" s="43">
        <v>6402</v>
      </c>
      <c r="W105" s="43">
        <v>1</v>
      </c>
      <c r="X105" s="43">
        <v>788</v>
      </c>
      <c r="Y105" s="43">
        <v>3190</v>
      </c>
      <c r="Z105" s="43">
        <v>114840</v>
      </c>
      <c r="AA105" s="43">
        <v>3158</v>
      </c>
      <c r="AB105" s="43">
        <v>135794</v>
      </c>
    </row>
    <row r="106" spans="1:28" ht="13.5">
      <c r="A106" s="41" t="s">
        <v>104</v>
      </c>
      <c r="B106" s="37">
        <f t="shared" si="32"/>
        <v>31.53</v>
      </c>
      <c r="C106" s="37">
        <f t="shared" si="33"/>
        <v>111.60000000000001</v>
      </c>
      <c r="D106" s="42">
        <f t="shared" si="24"/>
        <v>143.13</v>
      </c>
      <c r="E106" s="43">
        <v>1845</v>
      </c>
      <c r="F106" s="43">
        <v>92250</v>
      </c>
      <c r="G106" s="43">
        <v>332</v>
      </c>
      <c r="H106" s="43">
        <v>166000</v>
      </c>
      <c r="I106" s="43">
        <v>25</v>
      </c>
      <c r="J106" s="43">
        <v>46250</v>
      </c>
      <c r="K106" s="43">
        <v>9</v>
      </c>
      <c r="L106" s="43">
        <v>10800</v>
      </c>
      <c r="M106" s="43">
        <v>2143</v>
      </c>
      <c r="N106" s="43">
        <v>270018</v>
      </c>
      <c r="O106" s="43">
        <v>126</v>
      </c>
      <c r="P106" s="43">
        <v>100674</v>
      </c>
      <c r="Q106" s="43">
        <v>8</v>
      </c>
      <c r="R106" s="43">
        <v>6304</v>
      </c>
      <c r="S106" s="43">
        <v>2518</v>
      </c>
      <c r="T106" s="43">
        <v>221584</v>
      </c>
      <c r="U106" s="43">
        <v>19</v>
      </c>
      <c r="V106" s="43">
        <v>3686</v>
      </c>
      <c r="W106" s="43">
        <v>1</v>
      </c>
      <c r="X106" s="43">
        <v>788</v>
      </c>
      <c r="Y106" s="43">
        <v>6507</v>
      </c>
      <c r="Z106" s="43">
        <v>234252</v>
      </c>
      <c r="AA106" s="43">
        <v>6481</v>
      </c>
      <c r="AB106" s="43">
        <v>278683</v>
      </c>
    </row>
    <row r="107" spans="1:28" ht="13.5">
      <c r="A107" s="41" t="s">
        <v>105</v>
      </c>
      <c r="B107" s="37">
        <f t="shared" si="32"/>
        <v>113.9</v>
      </c>
      <c r="C107" s="37">
        <f t="shared" si="33"/>
        <v>297.62</v>
      </c>
      <c r="D107" s="42">
        <f t="shared" si="24"/>
        <v>411.52</v>
      </c>
      <c r="E107" s="43">
        <v>4866</v>
      </c>
      <c r="F107" s="43">
        <v>243300</v>
      </c>
      <c r="G107" s="43">
        <v>1298</v>
      </c>
      <c r="H107" s="43">
        <v>649000</v>
      </c>
      <c r="I107" s="43">
        <v>121</v>
      </c>
      <c r="J107" s="43">
        <v>223850</v>
      </c>
      <c r="K107" s="43">
        <v>19</v>
      </c>
      <c r="L107" s="43">
        <v>22800</v>
      </c>
      <c r="M107" s="43">
        <v>8737</v>
      </c>
      <c r="N107" s="43">
        <v>1100862</v>
      </c>
      <c r="O107" s="43">
        <v>176</v>
      </c>
      <c r="P107" s="43">
        <v>140624</v>
      </c>
      <c r="Q107" s="43">
        <v>9</v>
      </c>
      <c r="R107" s="43">
        <v>7092</v>
      </c>
      <c r="S107" s="43">
        <v>8279</v>
      </c>
      <c r="T107" s="43">
        <v>728552</v>
      </c>
      <c r="U107" s="43">
        <v>8</v>
      </c>
      <c r="V107" s="43">
        <v>1552</v>
      </c>
      <c r="W107" s="43">
        <v>1</v>
      </c>
      <c r="X107" s="43">
        <v>788</v>
      </c>
      <c r="Y107" s="43">
        <v>12614</v>
      </c>
      <c r="Z107" s="43">
        <v>454104</v>
      </c>
      <c r="AA107" s="43">
        <v>12619</v>
      </c>
      <c r="AB107" s="43">
        <v>542617</v>
      </c>
    </row>
    <row r="108" spans="1:28" ht="13.5">
      <c r="A108" s="41" t="s">
        <v>106</v>
      </c>
      <c r="B108" s="37">
        <f t="shared" si="32"/>
        <v>31.6</v>
      </c>
      <c r="C108" s="37">
        <f t="shared" si="33"/>
        <v>88.73</v>
      </c>
      <c r="D108" s="42">
        <f t="shared" si="24"/>
        <v>120.33000000000001</v>
      </c>
      <c r="E108" s="43">
        <v>1536</v>
      </c>
      <c r="F108" s="43">
        <v>76800</v>
      </c>
      <c r="G108" s="43">
        <v>326</v>
      </c>
      <c r="H108" s="43">
        <v>163000</v>
      </c>
      <c r="I108" s="43">
        <v>36</v>
      </c>
      <c r="J108" s="43">
        <v>66600</v>
      </c>
      <c r="K108" s="43">
        <v>8</v>
      </c>
      <c r="L108" s="43">
        <v>9600</v>
      </c>
      <c r="M108" s="43">
        <v>2194</v>
      </c>
      <c r="N108" s="43">
        <v>276444</v>
      </c>
      <c r="O108" s="43">
        <v>51</v>
      </c>
      <c r="P108" s="43">
        <v>40749</v>
      </c>
      <c r="Q108" s="43">
        <v>3</v>
      </c>
      <c r="R108" s="43">
        <v>2364</v>
      </c>
      <c r="S108" s="43">
        <v>2229</v>
      </c>
      <c r="T108" s="43">
        <v>196152</v>
      </c>
      <c r="U108" s="43">
        <v>1</v>
      </c>
      <c r="V108" s="43">
        <v>194</v>
      </c>
      <c r="W108" s="43">
        <v>1</v>
      </c>
      <c r="X108" s="43">
        <v>788</v>
      </c>
      <c r="Y108" s="43">
        <v>4729</v>
      </c>
      <c r="Z108" s="43">
        <v>170244</v>
      </c>
      <c r="AA108" s="43">
        <v>4658</v>
      </c>
      <c r="AB108" s="43">
        <v>200294</v>
      </c>
    </row>
    <row r="109" spans="1:28" ht="13.5">
      <c r="A109" s="41" t="s">
        <v>107</v>
      </c>
      <c r="B109" s="37">
        <f t="shared" si="32"/>
        <v>25.49</v>
      </c>
      <c r="C109" s="37">
        <f t="shared" si="33"/>
        <v>66.89</v>
      </c>
      <c r="D109" s="42">
        <f t="shared" si="24"/>
        <v>92.38</v>
      </c>
      <c r="E109" s="43">
        <v>1038</v>
      </c>
      <c r="F109" s="43">
        <v>51900</v>
      </c>
      <c r="G109" s="43">
        <v>352</v>
      </c>
      <c r="H109" s="43">
        <v>176000</v>
      </c>
      <c r="I109" s="43">
        <v>12</v>
      </c>
      <c r="J109" s="43">
        <v>22200</v>
      </c>
      <c r="K109" s="43">
        <v>4</v>
      </c>
      <c r="L109" s="43">
        <v>4800</v>
      </c>
      <c r="M109" s="43">
        <v>1969</v>
      </c>
      <c r="N109" s="43">
        <v>248094</v>
      </c>
      <c r="O109" s="43">
        <v>4</v>
      </c>
      <c r="P109" s="43">
        <v>3196</v>
      </c>
      <c r="Q109" s="43">
        <v>4</v>
      </c>
      <c r="R109" s="43">
        <v>3152</v>
      </c>
      <c r="S109" s="43">
        <v>1608</v>
      </c>
      <c r="T109" s="43">
        <v>141504</v>
      </c>
      <c r="U109" s="43">
        <v>1</v>
      </c>
      <c r="V109" s="43">
        <v>194</v>
      </c>
      <c r="W109" s="43">
        <v>1</v>
      </c>
      <c r="X109" s="43">
        <v>788</v>
      </c>
      <c r="Y109" s="43">
        <v>3442</v>
      </c>
      <c r="Z109" s="43">
        <v>123912</v>
      </c>
      <c r="AA109" s="43">
        <v>3442</v>
      </c>
      <c r="AB109" s="43">
        <v>148006</v>
      </c>
    </row>
    <row r="110" spans="1:28" ht="13.5">
      <c r="A110" s="41" t="s">
        <v>271</v>
      </c>
      <c r="B110" s="37">
        <f t="shared" si="32"/>
        <v>24.23</v>
      </c>
      <c r="C110" s="37">
        <f t="shared" si="33"/>
        <v>23.270000000000003</v>
      </c>
      <c r="D110" s="42">
        <f t="shared" si="24"/>
        <v>47.5</v>
      </c>
      <c r="E110" s="43">
        <v>300</v>
      </c>
      <c r="F110" s="43">
        <v>15000</v>
      </c>
      <c r="G110" s="43">
        <v>425</v>
      </c>
      <c r="H110" s="43">
        <v>212500</v>
      </c>
      <c r="I110" s="43">
        <v>8</v>
      </c>
      <c r="J110" s="43">
        <v>14800</v>
      </c>
      <c r="K110" s="43">
        <v>0</v>
      </c>
      <c r="L110" s="43">
        <v>0</v>
      </c>
      <c r="M110" s="43">
        <v>792</v>
      </c>
      <c r="N110" s="43">
        <v>99792</v>
      </c>
      <c r="O110" s="43">
        <v>37</v>
      </c>
      <c r="P110" s="43">
        <v>29653</v>
      </c>
      <c r="Q110" s="43">
        <v>0</v>
      </c>
      <c r="R110" s="43">
        <v>0</v>
      </c>
      <c r="S110" s="43">
        <v>362</v>
      </c>
      <c r="T110" s="43">
        <v>31856</v>
      </c>
      <c r="U110" s="43">
        <v>0</v>
      </c>
      <c r="V110" s="43">
        <v>0</v>
      </c>
      <c r="W110" s="43">
        <v>0</v>
      </c>
      <c r="X110" s="43">
        <v>0</v>
      </c>
      <c r="Y110" s="43">
        <v>903</v>
      </c>
      <c r="Z110" s="43">
        <v>32508</v>
      </c>
      <c r="AA110" s="43">
        <v>904</v>
      </c>
      <c r="AB110" s="43">
        <v>38872</v>
      </c>
    </row>
    <row r="111" spans="1:28" ht="13.5">
      <c r="A111" s="41" t="s">
        <v>272</v>
      </c>
      <c r="B111" s="37">
        <f t="shared" si="32"/>
        <v>8.69</v>
      </c>
      <c r="C111" s="37">
        <f t="shared" si="33"/>
        <v>25.55</v>
      </c>
      <c r="D111" s="42">
        <f t="shared" si="24"/>
        <v>34.24</v>
      </c>
      <c r="E111" s="43">
        <v>474</v>
      </c>
      <c r="F111" s="43">
        <v>23700</v>
      </c>
      <c r="G111" s="43">
        <v>93</v>
      </c>
      <c r="H111" s="43">
        <v>46500</v>
      </c>
      <c r="I111" s="43">
        <v>9</v>
      </c>
      <c r="J111" s="43">
        <v>16650</v>
      </c>
      <c r="K111" s="43">
        <v>0</v>
      </c>
      <c r="L111" s="43">
        <v>0</v>
      </c>
      <c r="M111" s="43">
        <v>876</v>
      </c>
      <c r="N111" s="43">
        <v>110376</v>
      </c>
      <c r="O111" s="43">
        <v>5</v>
      </c>
      <c r="P111" s="43">
        <v>3995</v>
      </c>
      <c r="Q111" s="43">
        <v>3</v>
      </c>
      <c r="R111" s="43">
        <v>2364</v>
      </c>
      <c r="S111" s="43">
        <v>686</v>
      </c>
      <c r="T111" s="43">
        <v>60368</v>
      </c>
      <c r="U111" s="43">
        <v>0</v>
      </c>
      <c r="V111" s="43">
        <v>0</v>
      </c>
      <c r="W111" s="43">
        <v>3</v>
      </c>
      <c r="X111" s="43">
        <v>2364</v>
      </c>
      <c r="Y111" s="43">
        <v>971</v>
      </c>
      <c r="Z111" s="43">
        <v>34956</v>
      </c>
      <c r="AA111" s="43">
        <v>953</v>
      </c>
      <c r="AB111" s="43">
        <v>40979</v>
      </c>
    </row>
    <row r="112" spans="1:28" ht="13.5">
      <c r="A112" s="41" t="s">
        <v>110</v>
      </c>
      <c r="B112" s="37">
        <f t="shared" si="32"/>
        <v>15.28</v>
      </c>
      <c r="C112" s="37">
        <f t="shared" si="33"/>
        <v>79.41000000000001</v>
      </c>
      <c r="D112" s="42">
        <f t="shared" si="24"/>
        <v>94.69000000000001</v>
      </c>
      <c r="E112" s="43">
        <v>762</v>
      </c>
      <c r="F112" s="43">
        <v>38100</v>
      </c>
      <c r="G112" s="43">
        <v>148</v>
      </c>
      <c r="H112" s="43">
        <v>74000</v>
      </c>
      <c r="I112" s="43">
        <v>22</v>
      </c>
      <c r="J112" s="43">
        <v>40700</v>
      </c>
      <c r="K112" s="43">
        <v>0</v>
      </c>
      <c r="L112" s="43">
        <v>0</v>
      </c>
      <c r="M112" s="43">
        <v>1897</v>
      </c>
      <c r="N112" s="43">
        <v>239022</v>
      </c>
      <c r="O112" s="43">
        <v>53</v>
      </c>
      <c r="P112" s="43">
        <v>42347</v>
      </c>
      <c r="Q112" s="43">
        <v>4</v>
      </c>
      <c r="R112" s="43">
        <v>3152</v>
      </c>
      <c r="S112" s="43">
        <v>1445</v>
      </c>
      <c r="T112" s="43">
        <v>127160</v>
      </c>
      <c r="U112" s="43">
        <v>3</v>
      </c>
      <c r="V112" s="43">
        <v>582</v>
      </c>
      <c r="W112" s="43">
        <v>1</v>
      </c>
      <c r="X112" s="43">
        <v>788</v>
      </c>
      <c r="Y112" s="43">
        <v>4823</v>
      </c>
      <c r="Z112" s="43">
        <v>173628</v>
      </c>
      <c r="AA112" s="43">
        <v>4823</v>
      </c>
      <c r="AB112" s="43">
        <v>207389</v>
      </c>
    </row>
    <row r="113" spans="1:28" s="32" customFormat="1" ht="13.5">
      <c r="A113" s="44" t="s">
        <v>111</v>
      </c>
      <c r="B113" s="40">
        <f>SUM(B114:B117)</f>
        <v>0.49</v>
      </c>
      <c r="C113" s="40">
        <f>SUM(C114:C117)</f>
        <v>398.76</v>
      </c>
      <c r="D113" s="45">
        <f t="shared" si="24"/>
        <v>399.25</v>
      </c>
      <c r="E113" s="44">
        <f aca="true" t="shared" si="34" ref="E113:AB113">SUM(E115:E117)</f>
        <v>98</v>
      </c>
      <c r="F113" s="44">
        <f t="shared" si="34"/>
        <v>4900</v>
      </c>
      <c r="G113" s="44">
        <f t="shared" si="34"/>
        <v>0</v>
      </c>
      <c r="H113" s="44">
        <f t="shared" si="34"/>
        <v>0</v>
      </c>
      <c r="I113" s="44">
        <f t="shared" si="34"/>
        <v>0</v>
      </c>
      <c r="J113" s="44">
        <f t="shared" si="34"/>
        <v>0</v>
      </c>
      <c r="K113" s="44">
        <f t="shared" si="34"/>
        <v>0</v>
      </c>
      <c r="L113" s="44">
        <f t="shared" si="34"/>
        <v>0</v>
      </c>
      <c r="M113" s="44">
        <f t="shared" si="34"/>
        <v>15144</v>
      </c>
      <c r="N113" s="44">
        <f t="shared" si="34"/>
        <v>1908144</v>
      </c>
      <c r="O113" s="44">
        <f t="shared" si="34"/>
        <v>7</v>
      </c>
      <c r="P113" s="44">
        <f t="shared" si="34"/>
        <v>5593</v>
      </c>
      <c r="Q113" s="44">
        <f t="shared" si="34"/>
        <v>3</v>
      </c>
      <c r="R113" s="44">
        <f t="shared" si="34"/>
        <v>2364</v>
      </c>
      <c r="S113" s="44">
        <f t="shared" si="34"/>
        <v>13015</v>
      </c>
      <c r="T113" s="44">
        <f t="shared" si="34"/>
        <v>1145320</v>
      </c>
      <c r="U113" s="44">
        <f t="shared" si="34"/>
        <v>1</v>
      </c>
      <c r="V113" s="44">
        <f t="shared" si="34"/>
        <v>194</v>
      </c>
      <c r="W113" s="44">
        <f t="shared" si="34"/>
        <v>4</v>
      </c>
      <c r="X113" s="44">
        <f t="shared" si="34"/>
        <v>3152</v>
      </c>
      <c r="Y113" s="44">
        <f t="shared" si="34"/>
        <v>11120</v>
      </c>
      <c r="Z113" s="44">
        <f t="shared" si="34"/>
        <v>400572</v>
      </c>
      <c r="AA113" s="44">
        <f t="shared" si="34"/>
        <v>12141</v>
      </c>
      <c r="AB113" s="44">
        <f t="shared" si="34"/>
        <v>522063</v>
      </c>
    </row>
    <row r="114" spans="1:28" ht="13.5">
      <c r="A114" s="41" t="s">
        <v>112</v>
      </c>
      <c r="B114" s="37">
        <f>ROUNDUP((F114+H114+J114+L114)/10000,2)</f>
        <v>0</v>
      </c>
      <c r="C114" s="37">
        <f>ROUNDUP((N114+P114+R114+T114+V114+X114+Z114+AB114)/10000,2)</f>
        <v>0</v>
      </c>
      <c r="D114" s="42">
        <f t="shared" si="24"/>
        <v>0</v>
      </c>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1:28" ht="13.5">
      <c r="A115" s="41" t="s">
        <v>113</v>
      </c>
      <c r="B115" s="37">
        <f>ROUNDUP((F115+H115+J115+L115)/10000,2)</f>
        <v>0</v>
      </c>
      <c r="C115" s="37">
        <f>ROUNDUP((N115+P115+R115+T115+V115+X115+Z115+AB115)/10000,2)</f>
        <v>41.419999999999995</v>
      </c>
      <c r="D115" s="42">
        <f t="shared" si="24"/>
        <v>41.419999999999995</v>
      </c>
      <c r="E115" s="43">
        <v>0</v>
      </c>
      <c r="F115" s="43">
        <v>0</v>
      </c>
      <c r="G115" s="43">
        <v>0</v>
      </c>
      <c r="H115" s="43">
        <v>0</v>
      </c>
      <c r="I115" s="43">
        <v>0</v>
      </c>
      <c r="J115" s="43">
        <v>0</v>
      </c>
      <c r="K115" s="43">
        <v>0</v>
      </c>
      <c r="L115" s="43">
        <v>0</v>
      </c>
      <c r="M115" s="43">
        <v>1845</v>
      </c>
      <c r="N115" s="43">
        <v>232470</v>
      </c>
      <c r="O115" s="43">
        <v>0</v>
      </c>
      <c r="P115" s="43">
        <v>0</v>
      </c>
      <c r="Q115" s="43">
        <v>0</v>
      </c>
      <c r="R115" s="43">
        <v>0</v>
      </c>
      <c r="S115" s="43">
        <v>1953</v>
      </c>
      <c r="T115" s="43">
        <v>171864</v>
      </c>
      <c r="U115" s="43">
        <v>0</v>
      </c>
      <c r="V115" s="43">
        <v>0</v>
      </c>
      <c r="W115" s="43">
        <v>0</v>
      </c>
      <c r="X115" s="43">
        <v>0</v>
      </c>
      <c r="Y115" s="43">
        <v>127</v>
      </c>
      <c r="Z115" s="43">
        <v>4572</v>
      </c>
      <c r="AA115" s="43">
        <v>123</v>
      </c>
      <c r="AB115" s="43">
        <v>5289</v>
      </c>
    </row>
    <row r="116" spans="1:28" ht="13.5">
      <c r="A116" s="41" t="s">
        <v>114</v>
      </c>
      <c r="B116" s="37">
        <f>ROUNDUP((F116+H116+J116+L116)/10000,2)</f>
        <v>0</v>
      </c>
      <c r="C116" s="37">
        <f>ROUNDUP((N116+P116+R116+T116+V116+X116+Z116+AB116)/10000,2)</f>
        <v>115.95</v>
      </c>
      <c r="D116" s="42">
        <f t="shared" si="24"/>
        <v>115.95</v>
      </c>
      <c r="E116" s="43">
        <v>0</v>
      </c>
      <c r="F116" s="43">
        <v>0</v>
      </c>
      <c r="G116" s="43">
        <v>0</v>
      </c>
      <c r="H116" s="43">
        <v>0</v>
      </c>
      <c r="I116" s="43">
        <v>0</v>
      </c>
      <c r="J116" s="43">
        <v>0</v>
      </c>
      <c r="K116" s="43">
        <v>0</v>
      </c>
      <c r="L116" s="43">
        <v>0</v>
      </c>
      <c r="M116" s="43">
        <v>3995</v>
      </c>
      <c r="N116" s="43">
        <v>503370</v>
      </c>
      <c r="O116" s="43">
        <v>7</v>
      </c>
      <c r="P116" s="43">
        <v>5593</v>
      </c>
      <c r="Q116" s="43">
        <v>2</v>
      </c>
      <c r="R116" s="43">
        <v>1576</v>
      </c>
      <c r="S116" s="43">
        <v>1086</v>
      </c>
      <c r="T116" s="43">
        <v>95568</v>
      </c>
      <c r="U116" s="43">
        <v>0</v>
      </c>
      <c r="V116" s="43">
        <v>0</v>
      </c>
      <c r="W116" s="43">
        <v>0</v>
      </c>
      <c r="X116" s="43">
        <v>0</v>
      </c>
      <c r="Y116" s="43">
        <v>7230</v>
      </c>
      <c r="Z116" s="43">
        <v>260280</v>
      </c>
      <c r="AA116" s="43">
        <v>6815</v>
      </c>
      <c r="AB116" s="43">
        <v>293045</v>
      </c>
    </row>
    <row r="117" spans="1:28" ht="13.5">
      <c r="A117" s="41" t="s">
        <v>115</v>
      </c>
      <c r="B117" s="37">
        <v>0.49</v>
      </c>
      <c r="C117" s="37">
        <v>241.39</v>
      </c>
      <c r="D117" s="42">
        <v>241.88</v>
      </c>
      <c r="E117" s="46">
        <v>98</v>
      </c>
      <c r="F117" s="46">
        <v>4900</v>
      </c>
      <c r="G117" s="46">
        <v>0</v>
      </c>
      <c r="H117" s="46">
        <v>0</v>
      </c>
      <c r="I117" s="46">
        <v>0</v>
      </c>
      <c r="J117" s="46">
        <v>0</v>
      </c>
      <c r="K117" s="46">
        <v>0</v>
      </c>
      <c r="L117" s="46">
        <v>0</v>
      </c>
      <c r="M117" s="46">
        <v>9304</v>
      </c>
      <c r="N117" s="46">
        <v>1172304</v>
      </c>
      <c r="O117" s="46">
        <v>0</v>
      </c>
      <c r="P117" s="46">
        <v>0</v>
      </c>
      <c r="Q117" s="46">
        <v>1</v>
      </c>
      <c r="R117" s="46">
        <v>788</v>
      </c>
      <c r="S117" s="46">
        <v>9976</v>
      </c>
      <c r="T117" s="46">
        <v>877888</v>
      </c>
      <c r="U117" s="46">
        <v>1</v>
      </c>
      <c r="V117" s="46">
        <v>194</v>
      </c>
      <c r="W117" s="46">
        <v>4</v>
      </c>
      <c r="X117" s="46">
        <v>3152</v>
      </c>
      <c r="Y117" s="46">
        <v>3763</v>
      </c>
      <c r="Z117" s="46">
        <v>135720</v>
      </c>
      <c r="AA117" s="46">
        <v>5203</v>
      </c>
      <c r="AB117" s="46">
        <v>223729</v>
      </c>
    </row>
    <row r="118" spans="1:28" s="32" customFormat="1" ht="13.5">
      <c r="A118" s="44" t="s">
        <v>116</v>
      </c>
      <c r="B118" s="40">
        <f>SUM(B119:B124)</f>
        <v>253.44</v>
      </c>
      <c r="C118" s="40">
        <f>SUM(C119:C124)</f>
        <v>1204.76</v>
      </c>
      <c r="D118" s="45">
        <f>B118+C118</f>
        <v>1458.2</v>
      </c>
      <c r="E118" s="44">
        <f aca="true" t="shared" si="35" ref="E118:AB118">SUM(E120:E121)</f>
        <v>2236</v>
      </c>
      <c r="F118" s="44">
        <f t="shared" si="35"/>
        <v>111800</v>
      </c>
      <c r="G118" s="44">
        <f t="shared" si="35"/>
        <v>220</v>
      </c>
      <c r="H118" s="44">
        <f t="shared" si="35"/>
        <v>110000</v>
      </c>
      <c r="I118" s="44">
        <f t="shared" si="35"/>
        <v>35</v>
      </c>
      <c r="J118" s="44">
        <f t="shared" si="35"/>
        <v>64750</v>
      </c>
      <c r="K118" s="44">
        <f t="shared" si="35"/>
        <v>7</v>
      </c>
      <c r="L118" s="44">
        <f t="shared" si="35"/>
        <v>8400</v>
      </c>
      <c r="M118" s="44">
        <f t="shared" si="35"/>
        <v>8548</v>
      </c>
      <c r="N118" s="44">
        <f t="shared" si="35"/>
        <v>1077048</v>
      </c>
      <c r="O118" s="44">
        <f t="shared" si="35"/>
        <v>75</v>
      </c>
      <c r="P118" s="44">
        <f t="shared" si="35"/>
        <v>59925</v>
      </c>
      <c r="Q118" s="44">
        <f t="shared" si="35"/>
        <v>0</v>
      </c>
      <c r="R118" s="44">
        <f t="shared" si="35"/>
        <v>0</v>
      </c>
      <c r="S118" s="44">
        <f t="shared" si="35"/>
        <v>3989</v>
      </c>
      <c r="T118" s="44">
        <f t="shared" si="35"/>
        <v>351032</v>
      </c>
      <c r="U118" s="44">
        <f t="shared" si="35"/>
        <v>3</v>
      </c>
      <c r="V118" s="44">
        <f t="shared" si="35"/>
        <v>582</v>
      </c>
      <c r="W118" s="44">
        <f t="shared" si="35"/>
        <v>1</v>
      </c>
      <c r="X118" s="44">
        <f t="shared" si="35"/>
        <v>788</v>
      </c>
      <c r="Y118" s="44">
        <f t="shared" si="35"/>
        <v>11563</v>
      </c>
      <c r="Z118" s="44">
        <f t="shared" si="35"/>
        <v>416268</v>
      </c>
      <c r="AA118" s="44">
        <f t="shared" si="35"/>
        <v>9156</v>
      </c>
      <c r="AB118" s="44">
        <f t="shared" si="35"/>
        <v>393708</v>
      </c>
    </row>
    <row r="119" spans="1:28" ht="13.5">
      <c r="A119" s="41" t="s">
        <v>117</v>
      </c>
      <c r="B119" s="37">
        <v>38.28</v>
      </c>
      <c r="C119" s="37">
        <v>30.89</v>
      </c>
      <c r="D119" s="37">
        <v>69.17</v>
      </c>
      <c r="E119" s="37">
        <v>3055</v>
      </c>
      <c r="F119" s="37">
        <v>152750</v>
      </c>
      <c r="G119" s="37">
        <v>460</v>
      </c>
      <c r="H119" s="37">
        <v>230000</v>
      </c>
      <c r="I119" s="37">
        <v>0</v>
      </c>
      <c r="J119" s="37">
        <v>0</v>
      </c>
      <c r="K119" s="37">
        <v>0</v>
      </c>
      <c r="L119" s="37">
        <v>0</v>
      </c>
      <c r="M119" s="37">
        <v>429</v>
      </c>
      <c r="N119" s="37">
        <v>54054</v>
      </c>
      <c r="O119" s="37">
        <v>0</v>
      </c>
      <c r="P119" s="37">
        <v>0</v>
      </c>
      <c r="Q119" s="37">
        <v>0</v>
      </c>
      <c r="R119" s="37">
        <v>0</v>
      </c>
      <c r="S119" s="37">
        <v>125</v>
      </c>
      <c r="T119" s="37">
        <v>11000</v>
      </c>
      <c r="U119" s="37">
        <v>20</v>
      </c>
      <c r="V119" s="37">
        <v>3880</v>
      </c>
      <c r="W119" s="37">
        <v>0</v>
      </c>
      <c r="X119" s="37">
        <v>0</v>
      </c>
      <c r="Y119" s="37">
        <v>5279</v>
      </c>
      <c r="Z119" s="37">
        <v>190044</v>
      </c>
      <c r="AA119" s="37">
        <v>1158</v>
      </c>
      <c r="AB119" s="37">
        <v>49794</v>
      </c>
    </row>
    <row r="120" spans="1:28" ht="13.5">
      <c r="A120" s="41" t="s">
        <v>118</v>
      </c>
      <c r="B120" s="37">
        <f>ROUNDUP((F120+H120+J120+L120)/10000,2)</f>
        <v>22.28</v>
      </c>
      <c r="C120" s="37">
        <f>ROUNDUP((N120+P120+R120+T120+V120+X120+Z120+AB120)/10000,2)</f>
        <v>183.59</v>
      </c>
      <c r="D120" s="42">
        <f aca="true" t="shared" si="36" ref="D120:D131">B120+C120</f>
        <v>205.87</v>
      </c>
      <c r="E120" s="43">
        <v>1523</v>
      </c>
      <c r="F120" s="43">
        <v>76150</v>
      </c>
      <c r="G120" s="43">
        <v>158</v>
      </c>
      <c r="H120" s="43">
        <v>79000</v>
      </c>
      <c r="I120" s="43">
        <v>32</v>
      </c>
      <c r="J120" s="43">
        <v>59200</v>
      </c>
      <c r="K120" s="43">
        <v>7</v>
      </c>
      <c r="L120" s="43">
        <v>8400</v>
      </c>
      <c r="M120" s="43">
        <v>6814</v>
      </c>
      <c r="N120" s="43">
        <v>858564</v>
      </c>
      <c r="O120" s="43">
        <v>74</v>
      </c>
      <c r="P120" s="43">
        <v>59126</v>
      </c>
      <c r="Q120" s="43">
        <v>0</v>
      </c>
      <c r="R120" s="43">
        <v>0</v>
      </c>
      <c r="S120" s="43">
        <v>3135</v>
      </c>
      <c r="T120" s="43">
        <v>275880</v>
      </c>
      <c r="U120" s="43">
        <v>3</v>
      </c>
      <c r="V120" s="43">
        <v>582</v>
      </c>
      <c r="W120" s="43">
        <v>1</v>
      </c>
      <c r="X120" s="43">
        <v>788</v>
      </c>
      <c r="Y120" s="43">
        <v>9438</v>
      </c>
      <c r="Z120" s="43">
        <v>339768</v>
      </c>
      <c r="AA120" s="43">
        <v>7004</v>
      </c>
      <c r="AB120" s="43">
        <v>301172</v>
      </c>
    </row>
    <row r="121" spans="1:28" ht="13.5">
      <c r="A121" s="41" t="s">
        <v>119</v>
      </c>
      <c r="B121" s="37">
        <f>ROUNDUP((F121+H121+J121+L121)/10000,2)</f>
        <v>7.22</v>
      </c>
      <c r="C121" s="37">
        <f>ROUNDUP((N121+P121+R121+T121+V121+X121+Z121+AB121)/10000,2)</f>
        <v>46.35</v>
      </c>
      <c r="D121" s="42">
        <f t="shared" si="36"/>
        <v>53.57</v>
      </c>
      <c r="E121" s="43">
        <v>713</v>
      </c>
      <c r="F121" s="43">
        <v>35650</v>
      </c>
      <c r="G121" s="43">
        <v>62</v>
      </c>
      <c r="H121" s="43">
        <v>31000</v>
      </c>
      <c r="I121" s="43">
        <v>3</v>
      </c>
      <c r="J121" s="43">
        <v>5550</v>
      </c>
      <c r="K121" s="43">
        <v>0</v>
      </c>
      <c r="L121" s="43">
        <v>0</v>
      </c>
      <c r="M121" s="43">
        <v>1734</v>
      </c>
      <c r="N121" s="43">
        <v>218484</v>
      </c>
      <c r="O121" s="43">
        <v>1</v>
      </c>
      <c r="P121" s="43">
        <v>799</v>
      </c>
      <c r="Q121" s="43">
        <v>0</v>
      </c>
      <c r="R121" s="43">
        <v>0</v>
      </c>
      <c r="S121" s="43">
        <v>854</v>
      </c>
      <c r="T121" s="43">
        <v>75152</v>
      </c>
      <c r="U121" s="43">
        <v>0</v>
      </c>
      <c r="V121" s="43">
        <v>0</v>
      </c>
      <c r="W121" s="43">
        <v>0</v>
      </c>
      <c r="X121" s="43">
        <v>0</v>
      </c>
      <c r="Y121" s="43">
        <v>2125</v>
      </c>
      <c r="Z121" s="43">
        <v>76500</v>
      </c>
      <c r="AA121" s="43">
        <v>2152</v>
      </c>
      <c r="AB121" s="43">
        <v>92536</v>
      </c>
    </row>
    <row r="122" spans="1:28" ht="13.5">
      <c r="A122" s="41" t="s">
        <v>120</v>
      </c>
      <c r="B122" s="37">
        <f>ROUNDUP((F122+H122+J122+L122)/10000,2)</f>
        <v>160.67</v>
      </c>
      <c r="C122" s="37">
        <f>ROUNDUP((N122+P122+R122+T122+V122+X122+Z122+AB122)/10000,2)</f>
        <v>630.47</v>
      </c>
      <c r="D122" s="42">
        <f t="shared" si="36"/>
        <v>791.14</v>
      </c>
      <c r="E122" s="43">
        <v>8004</v>
      </c>
      <c r="F122" s="43">
        <v>400200</v>
      </c>
      <c r="G122" s="43">
        <v>2279</v>
      </c>
      <c r="H122" s="43">
        <v>1139500</v>
      </c>
      <c r="I122" s="43">
        <v>31</v>
      </c>
      <c r="J122" s="43">
        <v>57350</v>
      </c>
      <c r="K122" s="43">
        <v>8</v>
      </c>
      <c r="L122" s="43">
        <v>9600</v>
      </c>
      <c r="M122" s="43">
        <v>14491</v>
      </c>
      <c r="N122" s="43">
        <v>1825866</v>
      </c>
      <c r="O122" s="43">
        <v>44</v>
      </c>
      <c r="P122" s="43">
        <v>35156</v>
      </c>
      <c r="Q122" s="43">
        <v>1</v>
      </c>
      <c r="R122" s="43">
        <v>788</v>
      </c>
      <c r="S122" s="43">
        <v>18245</v>
      </c>
      <c r="T122" s="43">
        <v>1605560</v>
      </c>
      <c r="U122" s="43">
        <v>0</v>
      </c>
      <c r="V122" s="43">
        <v>0</v>
      </c>
      <c r="W122" s="43">
        <v>0</v>
      </c>
      <c r="X122" s="43">
        <v>0</v>
      </c>
      <c r="Y122" s="43">
        <v>34243</v>
      </c>
      <c r="Z122" s="43">
        <v>1232748</v>
      </c>
      <c r="AA122" s="43">
        <v>37314</v>
      </c>
      <c r="AB122" s="43">
        <v>1604502</v>
      </c>
    </row>
    <row r="123" spans="1:28" ht="13.5">
      <c r="A123" s="41" t="s">
        <v>121</v>
      </c>
      <c r="B123" s="37">
        <f>ROUNDUP((F123+H123+J123+L123)/10000,2)</f>
        <v>13.35</v>
      </c>
      <c r="C123" s="37">
        <f>ROUNDUP((N123+P123+R123+T123+V123+X123+Z123+AB123)/10000,2)</f>
        <v>249.69</v>
      </c>
      <c r="D123" s="42">
        <f t="shared" si="36"/>
        <v>263.04</v>
      </c>
      <c r="E123" s="43">
        <v>1866</v>
      </c>
      <c r="F123" s="43">
        <v>93300</v>
      </c>
      <c r="G123" s="43">
        <v>47</v>
      </c>
      <c r="H123" s="43">
        <v>23500</v>
      </c>
      <c r="I123" s="43">
        <v>9</v>
      </c>
      <c r="J123" s="43">
        <v>16650</v>
      </c>
      <c r="K123" s="43">
        <v>0</v>
      </c>
      <c r="L123" s="43">
        <v>0</v>
      </c>
      <c r="M123" s="43">
        <v>9149</v>
      </c>
      <c r="N123" s="43">
        <v>1152774</v>
      </c>
      <c r="O123" s="43">
        <v>1</v>
      </c>
      <c r="P123" s="43">
        <v>799</v>
      </c>
      <c r="Q123" s="43">
        <v>0</v>
      </c>
      <c r="R123" s="43">
        <v>0</v>
      </c>
      <c r="S123" s="43">
        <v>5938</v>
      </c>
      <c r="T123" s="43">
        <v>522544</v>
      </c>
      <c r="U123" s="43">
        <v>0</v>
      </c>
      <c r="V123" s="43">
        <v>0</v>
      </c>
      <c r="W123" s="43">
        <v>0</v>
      </c>
      <c r="X123" s="43">
        <v>0</v>
      </c>
      <c r="Y123" s="43">
        <v>13048</v>
      </c>
      <c r="Z123" s="43">
        <v>469728</v>
      </c>
      <c r="AA123" s="43">
        <v>8162</v>
      </c>
      <c r="AB123" s="43">
        <v>350966</v>
      </c>
    </row>
    <row r="124" spans="1:28" ht="13.5">
      <c r="A124" s="41" t="s">
        <v>122</v>
      </c>
      <c r="B124" s="37">
        <f>ROUNDUP((F124+H124+J124+L124)/10000,2)</f>
        <v>11.64</v>
      </c>
      <c r="C124" s="37">
        <f>ROUNDUP((N124+P124+R124+T124+V124+X124+Z124+AB124)/10000,2)</f>
        <v>63.769999999999996</v>
      </c>
      <c r="D124" s="42">
        <f t="shared" si="36"/>
        <v>75.41</v>
      </c>
      <c r="E124" s="43">
        <v>857</v>
      </c>
      <c r="F124" s="43">
        <v>42850</v>
      </c>
      <c r="G124" s="43">
        <v>147</v>
      </c>
      <c r="H124" s="43">
        <v>73500</v>
      </c>
      <c r="I124" s="43">
        <v>0</v>
      </c>
      <c r="J124" s="43">
        <v>0</v>
      </c>
      <c r="K124" s="43">
        <v>0</v>
      </c>
      <c r="L124" s="43">
        <v>0</v>
      </c>
      <c r="M124" s="43">
        <v>2174</v>
      </c>
      <c r="N124" s="43">
        <v>273924</v>
      </c>
      <c r="O124" s="43">
        <v>0</v>
      </c>
      <c r="P124" s="43">
        <v>0</v>
      </c>
      <c r="Q124" s="43">
        <v>0</v>
      </c>
      <c r="R124" s="43">
        <v>0</v>
      </c>
      <c r="S124" s="43">
        <v>142</v>
      </c>
      <c r="T124" s="43">
        <v>12496</v>
      </c>
      <c r="U124" s="43">
        <v>0</v>
      </c>
      <c r="V124" s="43">
        <v>0</v>
      </c>
      <c r="W124" s="43">
        <v>0</v>
      </c>
      <c r="X124" s="43">
        <v>0</v>
      </c>
      <c r="Y124" s="43">
        <v>7890</v>
      </c>
      <c r="Z124" s="43">
        <v>284040</v>
      </c>
      <c r="AA124" s="43">
        <v>1563</v>
      </c>
      <c r="AB124" s="43">
        <v>67209</v>
      </c>
    </row>
    <row r="125" spans="1:28" s="32" customFormat="1" ht="13.5">
      <c r="A125" s="44" t="s">
        <v>123</v>
      </c>
      <c r="B125" s="40">
        <f>SUM(B126:B131)</f>
        <v>234.58999999999997</v>
      </c>
      <c r="C125" s="40">
        <f>SUM(C126:C131)</f>
        <v>692.77</v>
      </c>
      <c r="D125" s="45">
        <f t="shared" si="36"/>
        <v>927.3599999999999</v>
      </c>
      <c r="E125" s="44">
        <f aca="true" t="shared" si="37" ref="E125:AB125">SUM(E127:E130)</f>
        <v>11196</v>
      </c>
      <c r="F125" s="44">
        <f t="shared" si="37"/>
        <v>559800</v>
      </c>
      <c r="G125" s="44">
        <f t="shared" si="37"/>
        <v>1992</v>
      </c>
      <c r="H125" s="44">
        <f t="shared" si="37"/>
        <v>996000</v>
      </c>
      <c r="I125" s="44">
        <f t="shared" si="37"/>
        <v>164</v>
      </c>
      <c r="J125" s="44">
        <f t="shared" si="37"/>
        <v>303400</v>
      </c>
      <c r="K125" s="44">
        <f t="shared" si="37"/>
        <v>21</v>
      </c>
      <c r="L125" s="44">
        <f t="shared" si="37"/>
        <v>25200</v>
      </c>
      <c r="M125" s="44">
        <f t="shared" si="37"/>
        <v>18690</v>
      </c>
      <c r="N125" s="44">
        <f t="shared" si="37"/>
        <v>2354940</v>
      </c>
      <c r="O125" s="44">
        <f t="shared" si="37"/>
        <v>147</v>
      </c>
      <c r="P125" s="44">
        <f t="shared" si="37"/>
        <v>117453</v>
      </c>
      <c r="Q125" s="44">
        <f t="shared" si="37"/>
        <v>8</v>
      </c>
      <c r="R125" s="44">
        <f t="shared" si="37"/>
        <v>6304</v>
      </c>
      <c r="S125" s="44">
        <f t="shared" si="37"/>
        <v>17019</v>
      </c>
      <c r="T125" s="44">
        <f t="shared" si="37"/>
        <v>1497672</v>
      </c>
      <c r="U125" s="44">
        <f t="shared" si="37"/>
        <v>2</v>
      </c>
      <c r="V125" s="44">
        <f t="shared" si="37"/>
        <v>388</v>
      </c>
      <c r="W125" s="44">
        <f t="shared" si="37"/>
        <v>1</v>
      </c>
      <c r="X125" s="44">
        <f t="shared" si="37"/>
        <v>788</v>
      </c>
      <c r="Y125" s="44">
        <f t="shared" si="37"/>
        <v>27595</v>
      </c>
      <c r="Z125" s="44">
        <f t="shared" si="37"/>
        <v>993420</v>
      </c>
      <c r="AA125" s="44">
        <f t="shared" si="37"/>
        <v>27609</v>
      </c>
      <c r="AB125" s="44">
        <f t="shared" si="37"/>
        <v>1187187</v>
      </c>
    </row>
    <row r="126" spans="1:28" ht="13.5">
      <c r="A126" s="41" t="s">
        <v>124</v>
      </c>
      <c r="B126" s="37">
        <f aca="true" t="shared" si="38" ref="B126:B131">ROUNDUP((F126+H126+J126+L126)/10000,2)</f>
        <v>0</v>
      </c>
      <c r="C126" s="37">
        <f aca="true" t="shared" si="39" ref="C126:C131">ROUNDUP((N126+P126+R126+T126+V126+X126+Z126+AB126)/10000,2)</f>
        <v>0</v>
      </c>
      <c r="D126" s="42">
        <f t="shared" si="36"/>
        <v>0</v>
      </c>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1:28" ht="13.5">
      <c r="A127" s="41" t="s">
        <v>125</v>
      </c>
      <c r="B127" s="37">
        <f t="shared" si="38"/>
        <v>51.6</v>
      </c>
      <c r="C127" s="37">
        <f t="shared" si="39"/>
        <v>108.43</v>
      </c>
      <c r="D127" s="42">
        <f t="shared" si="36"/>
        <v>160.03</v>
      </c>
      <c r="E127" s="43">
        <v>1626</v>
      </c>
      <c r="F127" s="43">
        <v>81300</v>
      </c>
      <c r="G127" s="43">
        <v>814</v>
      </c>
      <c r="H127" s="43">
        <v>407000</v>
      </c>
      <c r="I127" s="43">
        <v>13</v>
      </c>
      <c r="J127" s="43">
        <v>24050</v>
      </c>
      <c r="K127" s="43">
        <v>3</v>
      </c>
      <c r="L127" s="43">
        <v>3600</v>
      </c>
      <c r="M127" s="43">
        <v>3344</v>
      </c>
      <c r="N127" s="43">
        <v>421344</v>
      </c>
      <c r="O127" s="43">
        <v>24</v>
      </c>
      <c r="P127" s="43">
        <v>19176</v>
      </c>
      <c r="Q127" s="43">
        <v>3</v>
      </c>
      <c r="R127" s="43">
        <v>2364</v>
      </c>
      <c r="S127" s="43">
        <v>3095</v>
      </c>
      <c r="T127" s="43">
        <v>272360</v>
      </c>
      <c r="U127" s="43">
        <v>0</v>
      </c>
      <c r="V127" s="43">
        <v>0</v>
      </c>
      <c r="W127" s="43">
        <v>1</v>
      </c>
      <c r="X127" s="43">
        <v>788</v>
      </c>
      <c r="Y127" s="43">
        <v>4611</v>
      </c>
      <c r="Z127" s="43">
        <v>165996</v>
      </c>
      <c r="AA127" s="43">
        <v>4703</v>
      </c>
      <c r="AB127" s="43">
        <v>202229</v>
      </c>
    </row>
    <row r="128" spans="1:28" ht="13.5">
      <c r="A128" s="41" t="s">
        <v>126</v>
      </c>
      <c r="B128" s="37">
        <f t="shared" si="38"/>
        <v>89.3</v>
      </c>
      <c r="C128" s="37">
        <f t="shared" si="39"/>
        <v>295.76</v>
      </c>
      <c r="D128" s="42">
        <f t="shared" si="36"/>
        <v>385.06</v>
      </c>
      <c r="E128" s="43">
        <v>6663</v>
      </c>
      <c r="F128" s="43">
        <v>333150</v>
      </c>
      <c r="G128" s="43">
        <v>710</v>
      </c>
      <c r="H128" s="43">
        <v>355000</v>
      </c>
      <c r="I128" s="43">
        <v>101</v>
      </c>
      <c r="J128" s="43">
        <v>186850</v>
      </c>
      <c r="K128" s="43">
        <v>15</v>
      </c>
      <c r="L128" s="43">
        <v>18000</v>
      </c>
      <c r="M128" s="43">
        <v>8744</v>
      </c>
      <c r="N128" s="43">
        <v>1101744</v>
      </c>
      <c r="O128" s="43">
        <v>91</v>
      </c>
      <c r="P128" s="43">
        <v>72709</v>
      </c>
      <c r="Q128" s="43">
        <v>4</v>
      </c>
      <c r="R128" s="43">
        <v>3152</v>
      </c>
      <c r="S128" s="43">
        <v>8269</v>
      </c>
      <c r="T128" s="43">
        <v>727672</v>
      </c>
      <c r="U128" s="43">
        <v>1</v>
      </c>
      <c r="V128" s="43">
        <v>194</v>
      </c>
      <c r="W128" s="43">
        <v>0</v>
      </c>
      <c r="X128" s="43">
        <v>0</v>
      </c>
      <c r="Y128" s="43">
        <v>13188</v>
      </c>
      <c r="Z128" s="43">
        <v>474768</v>
      </c>
      <c r="AA128" s="43">
        <v>13425</v>
      </c>
      <c r="AB128" s="43">
        <v>577275</v>
      </c>
    </row>
    <row r="129" spans="1:28" ht="13.5">
      <c r="A129" s="41" t="s">
        <v>127</v>
      </c>
      <c r="B129" s="37">
        <f t="shared" si="38"/>
        <v>29.36</v>
      </c>
      <c r="C129" s="37">
        <f t="shared" si="39"/>
        <v>120.11</v>
      </c>
      <c r="D129" s="42">
        <f t="shared" si="36"/>
        <v>149.47</v>
      </c>
      <c r="E129" s="43">
        <v>1375</v>
      </c>
      <c r="F129" s="43">
        <v>68750</v>
      </c>
      <c r="G129" s="43">
        <v>303</v>
      </c>
      <c r="H129" s="43">
        <v>151500</v>
      </c>
      <c r="I129" s="43">
        <v>39</v>
      </c>
      <c r="J129" s="43">
        <v>72150</v>
      </c>
      <c r="K129" s="43">
        <v>1</v>
      </c>
      <c r="L129" s="43">
        <v>1200</v>
      </c>
      <c r="M129" s="43">
        <v>3783</v>
      </c>
      <c r="N129" s="43">
        <v>476658</v>
      </c>
      <c r="O129" s="43">
        <v>11</v>
      </c>
      <c r="P129" s="43">
        <v>8789</v>
      </c>
      <c r="Q129" s="43">
        <v>1</v>
      </c>
      <c r="R129" s="43">
        <v>788</v>
      </c>
      <c r="S129" s="43">
        <v>3256</v>
      </c>
      <c r="T129" s="43">
        <v>286528</v>
      </c>
      <c r="U129" s="43">
        <v>0</v>
      </c>
      <c r="V129" s="43">
        <v>0</v>
      </c>
      <c r="W129" s="43">
        <v>0</v>
      </c>
      <c r="X129" s="43">
        <v>0</v>
      </c>
      <c r="Y129" s="43">
        <v>5594</v>
      </c>
      <c r="Z129" s="43">
        <v>201384</v>
      </c>
      <c r="AA129" s="43">
        <v>5277</v>
      </c>
      <c r="AB129" s="43">
        <v>226911</v>
      </c>
    </row>
    <row r="130" spans="1:28" ht="13.5">
      <c r="A130" s="41" t="s">
        <v>128</v>
      </c>
      <c r="B130" s="37">
        <f t="shared" si="38"/>
        <v>18.19</v>
      </c>
      <c r="C130" s="37">
        <f t="shared" si="39"/>
        <v>91.54</v>
      </c>
      <c r="D130" s="42">
        <f t="shared" si="36"/>
        <v>109.73</v>
      </c>
      <c r="E130" s="43">
        <v>1532</v>
      </c>
      <c r="F130" s="43">
        <v>76600</v>
      </c>
      <c r="G130" s="43">
        <v>165</v>
      </c>
      <c r="H130" s="43">
        <v>82500</v>
      </c>
      <c r="I130" s="43">
        <v>11</v>
      </c>
      <c r="J130" s="43">
        <v>20350</v>
      </c>
      <c r="K130" s="43">
        <v>2</v>
      </c>
      <c r="L130" s="43">
        <v>2400</v>
      </c>
      <c r="M130" s="43">
        <v>2819</v>
      </c>
      <c r="N130" s="43">
        <v>355194</v>
      </c>
      <c r="O130" s="43">
        <v>21</v>
      </c>
      <c r="P130" s="43">
        <v>16779</v>
      </c>
      <c r="Q130" s="43">
        <v>0</v>
      </c>
      <c r="R130" s="43">
        <v>0</v>
      </c>
      <c r="S130" s="43">
        <v>2399</v>
      </c>
      <c r="T130" s="43">
        <v>211112</v>
      </c>
      <c r="U130" s="43">
        <v>1</v>
      </c>
      <c r="V130" s="43">
        <v>194</v>
      </c>
      <c r="W130" s="43">
        <v>0</v>
      </c>
      <c r="X130" s="43">
        <v>0</v>
      </c>
      <c r="Y130" s="43">
        <v>4202</v>
      </c>
      <c r="Z130" s="43">
        <v>151272</v>
      </c>
      <c r="AA130" s="43">
        <v>4204</v>
      </c>
      <c r="AB130" s="43">
        <v>180772</v>
      </c>
    </row>
    <row r="131" spans="1:28" ht="13.5">
      <c r="A131" s="41" t="s">
        <v>129</v>
      </c>
      <c r="B131" s="37">
        <f t="shared" si="38"/>
        <v>46.14</v>
      </c>
      <c r="C131" s="37">
        <f t="shared" si="39"/>
        <v>76.93</v>
      </c>
      <c r="D131" s="42">
        <f t="shared" si="36"/>
        <v>123.07000000000001</v>
      </c>
      <c r="E131" s="43">
        <v>1365</v>
      </c>
      <c r="F131" s="43">
        <v>68250</v>
      </c>
      <c r="G131" s="43">
        <v>651</v>
      </c>
      <c r="H131" s="43">
        <v>325500</v>
      </c>
      <c r="I131" s="43">
        <v>32</v>
      </c>
      <c r="J131" s="43">
        <v>59200</v>
      </c>
      <c r="K131" s="43">
        <v>7</v>
      </c>
      <c r="L131" s="43">
        <v>8400</v>
      </c>
      <c r="M131" s="43">
        <v>2378</v>
      </c>
      <c r="N131" s="43">
        <v>299628</v>
      </c>
      <c r="O131" s="43">
        <v>37</v>
      </c>
      <c r="P131" s="43">
        <v>29563</v>
      </c>
      <c r="Q131" s="43">
        <v>2</v>
      </c>
      <c r="R131" s="43">
        <v>1576</v>
      </c>
      <c r="S131" s="43">
        <v>1784</v>
      </c>
      <c r="T131" s="43">
        <v>156992</v>
      </c>
      <c r="U131" s="43">
        <v>0</v>
      </c>
      <c r="V131" s="43">
        <v>0</v>
      </c>
      <c r="W131" s="43">
        <v>3</v>
      </c>
      <c r="X131" s="43">
        <v>2364</v>
      </c>
      <c r="Y131" s="43">
        <v>3628</v>
      </c>
      <c r="Z131" s="43">
        <v>130608</v>
      </c>
      <c r="AA131" s="43">
        <v>3454</v>
      </c>
      <c r="AB131" s="43">
        <v>148522</v>
      </c>
    </row>
  </sheetData>
  <sheetProtection/>
  <mergeCells count="9">
    <mergeCell ref="A2:AB2"/>
    <mergeCell ref="A3:AB3"/>
    <mergeCell ref="A4:AB4"/>
    <mergeCell ref="B5:D5"/>
    <mergeCell ref="E5:L5"/>
    <mergeCell ref="M5:R5"/>
    <mergeCell ref="S5:X5"/>
    <mergeCell ref="Y5:AB5"/>
    <mergeCell ref="A5:A7"/>
  </mergeCells>
  <printOptions horizontalCentered="1"/>
  <pageMargins left="0.3145833333333333" right="0.3145833333333333" top="0.39305555555555555" bottom="0.5902777777777778" header="0.2986111111111111" footer="0.2986111111111111"/>
  <pageSetup fitToHeight="0" fitToWidth="1" horizontalDpi="600" verticalDpi="600" orientation="landscape" paperSize="9" scale="53"/>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64"/>
  <sheetViews>
    <sheetView zoomScaleSheetLayoutView="100" workbookViewId="0" topLeftCell="A1">
      <pane xSplit="7" ySplit="7" topLeftCell="H74" activePane="bottomRight" state="frozen"/>
      <selection pane="bottomRight" activeCell="Q24" sqref="Q24"/>
    </sheetView>
  </sheetViews>
  <sheetFormatPr defaultColWidth="8.125" defaultRowHeight="12" customHeight="1"/>
  <cols>
    <col min="1" max="1" width="20.375" style="2" customWidth="1"/>
    <col min="2" max="2" width="11.375" style="2" customWidth="1"/>
    <col min="3" max="3" width="11.625" style="2" customWidth="1"/>
    <col min="4" max="4" width="12.125" style="2" customWidth="1"/>
    <col min="5" max="5" width="10.875" style="3" customWidth="1"/>
    <col min="6" max="6" width="9.875" style="3" customWidth="1"/>
    <col min="7" max="7" width="11.50390625" style="4" customWidth="1"/>
    <col min="8" max="8" width="11.625" style="4" customWidth="1"/>
    <col min="9" max="9" width="11.875" style="4" customWidth="1"/>
    <col min="10" max="10" width="11.625" style="4" customWidth="1"/>
    <col min="11" max="11" width="12.375" style="2" customWidth="1"/>
    <col min="12" max="12" width="14.25390625" style="2" customWidth="1"/>
    <col min="13" max="13" width="8.125" style="2" customWidth="1"/>
    <col min="14" max="14" width="10.625" style="2" bestFit="1" customWidth="1"/>
    <col min="15" max="248" width="8.125" style="2" customWidth="1"/>
    <col min="249" max="253" width="8.125" style="5" customWidth="1"/>
  </cols>
  <sheetData>
    <row r="1" ht="12" customHeight="1">
      <c r="A1" s="2" t="s">
        <v>273</v>
      </c>
    </row>
    <row r="2" spans="1:12" ht="15.75" customHeight="1">
      <c r="A2" s="6" t="s">
        <v>274</v>
      </c>
      <c r="B2" s="6"/>
      <c r="C2" s="6"/>
      <c r="D2" s="6"/>
      <c r="E2" s="6"/>
      <c r="F2" s="6"/>
      <c r="G2" s="6"/>
      <c r="H2" s="6"/>
      <c r="I2" s="6"/>
      <c r="J2" s="6"/>
      <c r="K2" s="6"/>
      <c r="L2" s="6"/>
    </row>
    <row r="3" spans="1:12" ht="12" customHeight="1">
      <c r="A3" s="7"/>
      <c r="B3" s="8" t="s">
        <v>275</v>
      </c>
      <c r="C3" s="8"/>
      <c r="D3" s="8"/>
      <c r="E3" s="8" t="s">
        <v>276</v>
      </c>
      <c r="F3" s="8"/>
      <c r="G3" s="8"/>
      <c r="H3" s="8" t="s">
        <v>277</v>
      </c>
      <c r="I3" s="8"/>
      <c r="J3" s="8"/>
      <c r="K3" s="9" t="s">
        <v>278</v>
      </c>
      <c r="L3" s="9" t="s">
        <v>279</v>
      </c>
    </row>
    <row r="4" spans="1:12" ht="12" customHeight="1">
      <c r="A4" s="7"/>
      <c r="B4" s="9" t="s">
        <v>280</v>
      </c>
      <c r="C4" s="9" t="s">
        <v>281</v>
      </c>
      <c r="D4" s="9" t="s">
        <v>282</v>
      </c>
      <c r="E4" s="9" t="s">
        <v>280</v>
      </c>
      <c r="F4" s="9" t="s">
        <v>281</v>
      </c>
      <c r="G4" s="10" t="s">
        <v>282</v>
      </c>
      <c r="H4" s="9" t="s">
        <v>280</v>
      </c>
      <c r="I4" s="9" t="s">
        <v>281</v>
      </c>
      <c r="J4" s="10" t="s">
        <v>282</v>
      </c>
      <c r="K4" s="9"/>
      <c r="L4" s="9"/>
    </row>
    <row r="5" spans="1:12" ht="12" customHeight="1">
      <c r="A5" s="7"/>
      <c r="B5" s="9" t="s">
        <v>283</v>
      </c>
      <c r="C5" s="9" t="s">
        <v>283</v>
      </c>
      <c r="D5" s="9" t="s">
        <v>246</v>
      </c>
      <c r="E5" s="9" t="s">
        <v>246</v>
      </c>
      <c r="F5" s="9" t="s">
        <v>246</v>
      </c>
      <c r="G5" s="9" t="s">
        <v>246</v>
      </c>
      <c r="H5" s="9" t="s">
        <v>246</v>
      </c>
      <c r="I5" s="9" t="s">
        <v>246</v>
      </c>
      <c r="J5" s="9" t="s">
        <v>246</v>
      </c>
      <c r="K5" s="19" t="s">
        <v>246</v>
      </c>
      <c r="L5" s="20" t="s">
        <v>246</v>
      </c>
    </row>
    <row r="6" spans="1:12" ht="12" customHeight="1">
      <c r="A6" s="11" t="s">
        <v>4</v>
      </c>
      <c r="B6" s="11" t="s">
        <v>148</v>
      </c>
      <c r="C6" s="11" t="s">
        <v>149</v>
      </c>
      <c r="D6" s="11" t="s">
        <v>173</v>
      </c>
      <c r="E6" s="11" t="s">
        <v>151</v>
      </c>
      <c r="F6" s="11" t="s">
        <v>174</v>
      </c>
      <c r="G6" s="11" t="s">
        <v>153</v>
      </c>
      <c r="H6" s="11" t="s">
        <v>284</v>
      </c>
      <c r="I6" s="11" t="s">
        <v>285</v>
      </c>
      <c r="J6" s="11" t="s">
        <v>286</v>
      </c>
      <c r="K6" s="21" t="s">
        <v>287</v>
      </c>
      <c r="L6" s="9" t="s">
        <v>288</v>
      </c>
    </row>
    <row r="7" spans="1:12" s="1" customFormat="1" ht="12" customHeight="1">
      <c r="A7" s="9" t="s">
        <v>6</v>
      </c>
      <c r="B7" s="12">
        <f>B8</f>
        <v>55309000</v>
      </c>
      <c r="C7" s="12">
        <f aca="true" t="shared" si="0" ref="C7:L7">C8</f>
        <v>174351456</v>
      </c>
      <c r="D7" s="12">
        <f t="shared" si="0"/>
        <v>22966.05</v>
      </c>
      <c r="E7" s="12">
        <f t="shared" si="0"/>
        <v>3239.2099999999996</v>
      </c>
      <c r="F7" s="12">
        <f t="shared" si="0"/>
        <v>14524.069999999998</v>
      </c>
      <c r="G7" s="12">
        <f t="shared" si="0"/>
        <v>17763.28</v>
      </c>
      <c r="H7" s="12">
        <f t="shared" si="0"/>
        <v>2291.69</v>
      </c>
      <c r="I7" s="12">
        <f t="shared" si="0"/>
        <v>2911.08</v>
      </c>
      <c r="J7" s="12">
        <f t="shared" si="0"/>
        <v>5202.77</v>
      </c>
      <c r="K7" s="12">
        <f t="shared" si="0"/>
        <v>-10296.99</v>
      </c>
      <c r="L7" s="12">
        <f t="shared" si="0"/>
        <v>-15499.76</v>
      </c>
    </row>
    <row r="8" spans="1:12" ht="12" customHeight="1">
      <c r="A8" s="13" t="s">
        <v>9</v>
      </c>
      <c r="B8" s="12">
        <f>B9+B19+B32+B42+B53+B63+B72+B78+B87+B102+B110+B122+B133+B140+B153</f>
        <v>55309000</v>
      </c>
      <c r="C8" s="12">
        <f>C9+C19+C32+C42+C53+C63+C72+C78+C87+C102+C110+C122+C133+C140+C153</f>
        <v>174351456</v>
      </c>
      <c r="D8" s="12">
        <f>ROUNDUP((B8+C8)/10000,2)</f>
        <v>22966.05</v>
      </c>
      <c r="E8" s="12">
        <f>E9+E19+E32+E42+E53+E63+E72+E78+E87+E102+E110+E122+E133+E140+E153</f>
        <v>3239.2099999999996</v>
      </c>
      <c r="F8" s="12">
        <f>F9+F19+F32+F42+F53+F63+F72+F78+F87+F102+F110+F122+F133+F140+F153</f>
        <v>14524.069999999998</v>
      </c>
      <c r="G8" s="12">
        <f>E8+F8</f>
        <v>17763.28</v>
      </c>
      <c r="H8" s="12">
        <f>ROUNDUP(B8/10000,2)-E8</f>
        <v>2291.69</v>
      </c>
      <c r="I8" s="12">
        <f>ROUNDUP(C8/10000,2)-F8</f>
        <v>2911.08</v>
      </c>
      <c r="J8" s="12">
        <f>D8-G8</f>
        <v>5202.77</v>
      </c>
      <c r="K8" s="22">
        <f>K9+K19+K32+K42+K53+K63+K72+K78+K87+K102+K110+K122+K133+K140+K153</f>
        <v>-10296.99</v>
      </c>
      <c r="L8" s="23">
        <f>K8-J8</f>
        <v>-15499.76</v>
      </c>
    </row>
    <row r="9" spans="1:12" ht="12" customHeight="1">
      <c r="A9" s="9" t="s">
        <v>10</v>
      </c>
      <c r="B9" s="12">
        <f aca="true" t="shared" si="1" ref="B9:L9">SUM(B10:B18)</f>
        <v>4515600</v>
      </c>
      <c r="C9" s="12">
        <f t="shared" si="1"/>
        <v>10393632</v>
      </c>
      <c r="D9" s="12">
        <f t="shared" si="1"/>
        <v>1490.9599999999998</v>
      </c>
      <c r="E9" s="12">
        <f t="shared" si="1"/>
        <v>34.7</v>
      </c>
      <c r="F9" s="12">
        <f t="shared" si="1"/>
        <v>857.5000000000001</v>
      </c>
      <c r="G9" s="12">
        <f t="shared" si="1"/>
        <v>892.2</v>
      </c>
      <c r="H9" s="12">
        <f t="shared" si="1"/>
        <v>416.86</v>
      </c>
      <c r="I9" s="12">
        <f t="shared" si="1"/>
        <v>181.89999999999998</v>
      </c>
      <c r="J9" s="12">
        <f t="shared" si="1"/>
        <v>598.7599999999999</v>
      </c>
      <c r="K9" s="12">
        <f t="shared" si="1"/>
        <v>-1743.3300000000002</v>
      </c>
      <c r="L9" s="12">
        <f t="shared" si="1"/>
        <v>-2342.0899999999997</v>
      </c>
    </row>
    <row r="10" spans="1:12" ht="12" customHeight="1">
      <c r="A10" s="14" t="s">
        <v>11</v>
      </c>
      <c r="B10" s="15">
        <v>0</v>
      </c>
      <c r="C10" s="15">
        <v>0</v>
      </c>
      <c r="D10" s="15">
        <f aca="true" t="shared" si="2" ref="D10:D18">ROUNDUP((B10+C10)/10000,2)</f>
        <v>0</v>
      </c>
      <c r="E10" s="16"/>
      <c r="F10" s="16"/>
      <c r="G10" s="15">
        <f aca="true" t="shared" si="3" ref="G10:G18">E10+F10</f>
        <v>0</v>
      </c>
      <c r="H10" s="15">
        <f aca="true" t="shared" si="4" ref="H10:H18">ROUNDUP(B10/10000,2)-E10</f>
        <v>0</v>
      </c>
      <c r="I10" s="15">
        <f aca="true" t="shared" si="5" ref="I10:I18">ROUNDUP(C10/10000,2)-F10</f>
        <v>0</v>
      </c>
      <c r="J10" s="15">
        <f aca="true" t="shared" si="6" ref="J10:J18">D10-G10</f>
        <v>0</v>
      </c>
      <c r="K10" s="24">
        <v>-240.26</v>
      </c>
      <c r="L10" s="25">
        <f aca="true" t="shared" si="7" ref="L10:L18">K10-J10</f>
        <v>-240.26</v>
      </c>
    </row>
    <row r="11" spans="1:12" ht="12" customHeight="1">
      <c r="A11" s="14" t="s">
        <v>289</v>
      </c>
      <c r="B11" s="15"/>
      <c r="C11" s="15"/>
      <c r="D11" s="15">
        <f t="shared" si="2"/>
        <v>0</v>
      </c>
      <c r="E11" s="16"/>
      <c r="F11" s="16"/>
      <c r="G11" s="15">
        <f t="shared" si="3"/>
        <v>0</v>
      </c>
      <c r="H11" s="15">
        <f t="shared" si="4"/>
        <v>0</v>
      </c>
      <c r="I11" s="15">
        <f t="shared" si="5"/>
        <v>0</v>
      </c>
      <c r="J11" s="15">
        <f t="shared" si="6"/>
        <v>0</v>
      </c>
      <c r="L11" s="25">
        <f t="shared" si="7"/>
        <v>0</v>
      </c>
    </row>
    <row r="12" spans="1:14" ht="12" customHeight="1">
      <c r="A12" s="14" t="s">
        <v>12</v>
      </c>
      <c r="B12" s="15">
        <v>603500</v>
      </c>
      <c r="C12" s="15">
        <v>963648</v>
      </c>
      <c r="D12" s="15">
        <f t="shared" si="2"/>
        <v>156.72</v>
      </c>
      <c r="E12" s="16">
        <v>12.7</v>
      </c>
      <c r="F12" s="16">
        <v>108.2</v>
      </c>
      <c r="G12" s="15">
        <f t="shared" si="3"/>
        <v>120.9</v>
      </c>
      <c r="H12" s="15">
        <f t="shared" si="4"/>
        <v>47.650000000000006</v>
      </c>
      <c r="I12" s="15">
        <f t="shared" si="5"/>
        <v>-11.829999999999998</v>
      </c>
      <c r="J12" s="15">
        <f t="shared" si="6"/>
        <v>35.81999999999999</v>
      </c>
      <c r="K12" s="26">
        <v>-188.73</v>
      </c>
      <c r="L12" s="25">
        <f t="shared" si="7"/>
        <v>-224.54999999999998</v>
      </c>
      <c r="M12" s="3"/>
      <c r="N12" s="5"/>
    </row>
    <row r="13" spans="1:14" ht="12" customHeight="1">
      <c r="A13" s="14" t="s">
        <v>13</v>
      </c>
      <c r="B13" s="15">
        <v>532500</v>
      </c>
      <c r="C13" s="15">
        <v>1376640</v>
      </c>
      <c r="D13" s="15">
        <f t="shared" si="2"/>
        <v>190.92</v>
      </c>
      <c r="E13" s="16">
        <v>8.5</v>
      </c>
      <c r="F13" s="16">
        <v>164.9</v>
      </c>
      <c r="G13" s="15">
        <f t="shared" si="3"/>
        <v>173.4</v>
      </c>
      <c r="H13" s="15">
        <f t="shared" si="4"/>
        <v>44.75</v>
      </c>
      <c r="I13" s="15">
        <f t="shared" si="5"/>
        <v>-27.230000000000018</v>
      </c>
      <c r="J13" s="15">
        <f t="shared" si="6"/>
        <v>17.519999999999982</v>
      </c>
      <c r="K13" s="26">
        <v>0</v>
      </c>
      <c r="L13" s="25">
        <f t="shared" si="7"/>
        <v>-17.519999999999982</v>
      </c>
      <c r="M13" s="3"/>
      <c r="N13" s="5"/>
    </row>
    <row r="14" spans="1:14" ht="12" customHeight="1">
      <c r="A14" s="14" t="s">
        <v>15</v>
      </c>
      <c r="B14" s="15">
        <v>220100</v>
      </c>
      <c r="C14" s="15">
        <v>447408</v>
      </c>
      <c r="D14" s="15">
        <f t="shared" si="2"/>
        <v>66.76</v>
      </c>
      <c r="E14" s="16">
        <v>0.3</v>
      </c>
      <c r="F14" s="16">
        <v>62.1</v>
      </c>
      <c r="G14" s="15">
        <f t="shared" si="3"/>
        <v>62.4</v>
      </c>
      <c r="H14" s="15">
        <f t="shared" si="4"/>
        <v>21.71</v>
      </c>
      <c r="I14" s="15">
        <f t="shared" si="5"/>
        <v>-17.35</v>
      </c>
      <c r="J14" s="15">
        <f t="shared" si="6"/>
        <v>4.3600000000000065</v>
      </c>
      <c r="K14" s="26">
        <v>-229.44000000000003</v>
      </c>
      <c r="L14" s="25">
        <f t="shared" si="7"/>
        <v>-233.80000000000004</v>
      </c>
      <c r="M14" s="3"/>
      <c r="N14" s="5"/>
    </row>
    <row r="15" spans="1:14" ht="12" customHeight="1">
      <c r="A15" s="14" t="s">
        <v>16</v>
      </c>
      <c r="B15" s="15">
        <v>1235400</v>
      </c>
      <c r="C15" s="15">
        <v>2753280</v>
      </c>
      <c r="D15" s="15">
        <f t="shared" si="2"/>
        <v>398.87</v>
      </c>
      <c r="E15" s="16">
        <v>4.3</v>
      </c>
      <c r="F15" s="16">
        <v>235.7</v>
      </c>
      <c r="G15" s="15">
        <f t="shared" si="3"/>
        <v>240</v>
      </c>
      <c r="H15" s="15">
        <f t="shared" si="4"/>
        <v>119.24000000000001</v>
      </c>
      <c r="I15" s="15">
        <f t="shared" si="5"/>
        <v>39.629999999999995</v>
      </c>
      <c r="J15" s="15">
        <f t="shared" si="6"/>
        <v>158.87</v>
      </c>
      <c r="K15" s="26">
        <v>-46.45</v>
      </c>
      <c r="L15" s="25">
        <f t="shared" si="7"/>
        <v>-205.32</v>
      </c>
      <c r="M15" s="3"/>
      <c r="N15" s="5"/>
    </row>
    <row r="16" spans="1:14" ht="12" customHeight="1">
      <c r="A16" s="14" t="s">
        <v>17</v>
      </c>
      <c r="B16" s="15">
        <v>1306400</v>
      </c>
      <c r="C16" s="15">
        <v>3716928</v>
      </c>
      <c r="D16" s="15">
        <f t="shared" si="2"/>
        <v>502.34</v>
      </c>
      <c r="E16" s="16">
        <v>5.5</v>
      </c>
      <c r="F16" s="16">
        <v>169.1</v>
      </c>
      <c r="G16" s="15">
        <f t="shared" si="3"/>
        <v>174.6</v>
      </c>
      <c r="H16" s="15">
        <f t="shared" si="4"/>
        <v>125.13999999999999</v>
      </c>
      <c r="I16" s="15">
        <f t="shared" si="5"/>
        <v>202.6</v>
      </c>
      <c r="J16" s="15">
        <f t="shared" si="6"/>
        <v>327.74</v>
      </c>
      <c r="K16" s="26">
        <v>-636.77</v>
      </c>
      <c r="L16" s="25">
        <f t="shared" si="7"/>
        <v>-964.51</v>
      </c>
      <c r="M16" s="3"/>
      <c r="N16" s="5"/>
    </row>
    <row r="17" spans="1:14" ht="12" customHeight="1">
      <c r="A17" s="14" t="s">
        <v>14</v>
      </c>
      <c r="B17" s="15">
        <v>575100</v>
      </c>
      <c r="C17" s="15">
        <v>1032480</v>
      </c>
      <c r="D17" s="15">
        <f t="shared" si="2"/>
        <v>160.76</v>
      </c>
      <c r="E17" s="16">
        <v>1.8</v>
      </c>
      <c r="F17" s="16">
        <v>109.8</v>
      </c>
      <c r="G17" s="15">
        <f t="shared" si="3"/>
        <v>111.6</v>
      </c>
      <c r="H17" s="15">
        <f t="shared" si="4"/>
        <v>55.71</v>
      </c>
      <c r="I17" s="15">
        <f t="shared" si="5"/>
        <v>-6.549999999999997</v>
      </c>
      <c r="J17" s="15">
        <f t="shared" si="6"/>
        <v>49.16</v>
      </c>
      <c r="K17" s="26">
        <v>-396</v>
      </c>
      <c r="L17" s="25">
        <f t="shared" si="7"/>
        <v>-445.15999999999997</v>
      </c>
      <c r="M17" s="3"/>
      <c r="N17" s="5"/>
    </row>
    <row r="18" spans="1:12" ht="12" customHeight="1">
      <c r="A18" s="14" t="s">
        <v>18</v>
      </c>
      <c r="B18" s="15">
        <v>42600</v>
      </c>
      <c r="C18" s="15">
        <v>103248</v>
      </c>
      <c r="D18" s="15">
        <f t="shared" si="2"/>
        <v>14.59</v>
      </c>
      <c r="E18" s="16">
        <v>1.6</v>
      </c>
      <c r="F18" s="16">
        <v>7.7</v>
      </c>
      <c r="G18" s="15">
        <f t="shared" si="3"/>
        <v>9.3</v>
      </c>
      <c r="H18" s="15">
        <f t="shared" si="4"/>
        <v>2.6599999999999997</v>
      </c>
      <c r="I18" s="15">
        <f t="shared" si="5"/>
        <v>2.63</v>
      </c>
      <c r="J18" s="15">
        <f t="shared" si="6"/>
        <v>5.289999999999999</v>
      </c>
      <c r="K18" s="26">
        <v>-5.68</v>
      </c>
      <c r="L18" s="25">
        <f t="shared" si="7"/>
        <v>-10.969999999999999</v>
      </c>
    </row>
    <row r="19" spans="1:12" ht="12" customHeight="1">
      <c r="A19" s="9" t="s">
        <v>19</v>
      </c>
      <c r="B19" s="12">
        <f aca="true" t="shared" si="8" ref="B19:L19">SUM(B20:B31)</f>
        <v>2250700</v>
      </c>
      <c r="C19" s="12">
        <f t="shared" si="8"/>
        <v>5437728</v>
      </c>
      <c r="D19" s="12">
        <f t="shared" si="8"/>
        <v>768.8900000000001</v>
      </c>
      <c r="E19" s="12">
        <f t="shared" si="8"/>
        <v>186.3</v>
      </c>
      <c r="F19" s="12">
        <f t="shared" si="8"/>
        <v>789.4999999999999</v>
      </c>
      <c r="G19" s="12">
        <f t="shared" si="8"/>
        <v>975.8000000000001</v>
      </c>
      <c r="H19" s="12">
        <f t="shared" si="8"/>
        <v>38.769999999999996</v>
      </c>
      <c r="I19" s="12">
        <f t="shared" si="8"/>
        <v>-245.68000000000004</v>
      </c>
      <c r="J19" s="12">
        <f t="shared" si="8"/>
        <v>-206.90999999999997</v>
      </c>
      <c r="K19" s="12">
        <f t="shared" si="8"/>
        <v>-161.51</v>
      </c>
      <c r="L19" s="12">
        <f t="shared" si="8"/>
        <v>45.39999999999998</v>
      </c>
    </row>
    <row r="20" spans="1:14" ht="12" customHeight="1">
      <c r="A20" s="14" t="s">
        <v>20</v>
      </c>
      <c r="B20" s="15">
        <v>0</v>
      </c>
      <c r="C20" s="15">
        <v>0</v>
      </c>
      <c r="D20" s="15">
        <f aca="true" t="shared" si="9" ref="D20:D31">ROUNDUP((B20+C20)/10000,2)</f>
        <v>0</v>
      </c>
      <c r="E20" s="16"/>
      <c r="F20" s="16"/>
      <c r="G20" s="15">
        <f aca="true" t="shared" si="10" ref="G20:G31">E20+F20</f>
        <v>0</v>
      </c>
      <c r="H20" s="15">
        <f aca="true" t="shared" si="11" ref="H20:H31">ROUNDUP(B20/10000,2)-E20</f>
        <v>0</v>
      </c>
      <c r="I20" s="15">
        <f aca="true" t="shared" si="12" ref="I20:I31">ROUNDUP(C20/10000,2)-F20</f>
        <v>0</v>
      </c>
      <c r="J20" s="15">
        <f aca="true" t="shared" si="13" ref="J20:J31">D20-G20</f>
        <v>0</v>
      </c>
      <c r="K20" s="27">
        <v>-37.19</v>
      </c>
      <c r="L20" s="25">
        <f aca="true" t="shared" si="14" ref="L20:L31">K20-J20</f>
        <v>-37.19</v>
      </c>
      <c r="M20" s="3"/>
      <c r="N20" s="5"/>
    </row>
    <row r="21" spans="1:14" ht="12" customHeight="1">
      <c r="A21" s="14" t="s">
        <v>290</v>
      </c>
      <c r="B21" s="15"/>
      <c r="C21" s="15"/>
      <c r="D21" s="15">
        <f t="shared" si="9"/>
        <v>0</v>
      </c>
      <c r="E21" s="16"/>
      <c r="F21" s="16"/>
      <c r="G21" s="15">
        <f t="shared" si="10"/>
        <v>0</v>
      </c>
      <c r="H21" s="15">
        <f t="shared" si="11"/>
        <v>0</v>
      </c>
      <c r="I21" s="15">
        <f t="shared" si="12"/>
        <v>0</v>
      </c>
      <c r="J21" s="15">
        <f t="shared" si="13"/>
        <v>0</v>
      </c>
      <c r="K21" s="27"/>
      <c r="L21" s="25">
        <f t="shared" si="14"/>
        <v>0</v>
      </c>
      <c r="M21" s="3"/>
      <c r="N21" s="5"/>
    </row>
    <row r="22" spans="1:14" ht="12" customHeight="1">
      <c r="A22" s="14" t="s">
        <v>21</v>
      </c>
      <c r="B22" s="15">
        <v>305300</v>
      </c>
      <c r="C22" s="15">
        <v>550656</v>
      </c>
      <c r="D22" s="15">
        <f t="shared" si="9"/>
        <v>85.60000000000001</v>
      </c>
      <c r="E22" s="16">
        <v>3.9</v>
      </c>
      <c r="F22" s="16">
        <v>90.4</v>
      </c>
      <c r="G22" s="15">
        <f t="shared" si="10"/>
        <v>94.30000000000001</v>
      </c>
      <c r="H22" s="15">
        <f t="shared" si="11"/>
        <v>26.630000000000003</v>
      </c>
      <c r="I22" s="15">
        <f t="shared" si="12"/>
        <v>-35.330000000000005</v>
      </c>
      <c r="J22" s="15">
        <f t="shared" si="13"/>
        <v>-8.700000000000003</v>
      </c>
      <c r="K22" s="27">
        <v>-16.25</v>
      </c>
      <c r="L22" s="25">
        <f t="shared" si="14"/>
        <v>-7.549999999999997</v>
      </c>
      <c r="M22" s="3"/>
      <c r="N22" s="5"/>
    </row>
    <row r="23" spans="1:14" ht="12" customHeight="1">
      <c r="A23" s="14" t="s">
        <v>22</v>
      </c>
      <c r="B23" s="15">
        <v>291100</v>
      </c>
      <c r="C23" s="15">
        <v>585072</v>
      </c>
      <c r="D23" s="15">
        <f t="shared" si="9"/>
        <v>87.62</v>
      </c>
      <c r="E23" s="16">
        <v>30.7</v>
      </c>
      <c r="F23" s="16">
        <v>191.5</v>
      </c>
      <c r="G23" s="15">
        <f t="shared" si="10"/>
        <v>222.2</v>
      </c>
      <c r="H23" s="15">
        <f t="shared" si="11"/>
        <v>-1.5899999999999999</v>
      </c>
      <c r="I23" s="15">
        <f t="shared" si="12"/>
        <v>-132.99</v>
      </c>
      <c r="J23" s="15">
        <f t="shared" si="13"/>
        <v>-134.57999999999998</v>
      </c>
      <c r="K23" s="27"/>
      <c r="L23" s="25">
        <f t="shared" si="14"/>
        <v>134.57999999999998</v>
      </c>
      <c r="M23" s="3"/>
      <c r="N23" s="5"/>
    </row>
    <row r="24" spans="1:14" ht="12" customHeight="1">
      <c r="A24" s="14" t="s">
        <v>23</v>
      </c>
      <c r="B24" s="15">
        <v>170400</v>
      </c>
      <c r="C24" s="15">
        <v>412992</v>
      </c>
      <c r="D24" s="15">
        <f t="shared" si="9"/>
        <v>58.339999999999996</v>
      </c>
      <c r="E24" s="16">
        <v>14.9</v>
      </c>
      <c r="F24" s="16">
        <v>61.7</v>
      </c>
      <c r="G24" s="15">
        <f t="shared" si="10"/>
        <v>76.60000000000001</v>
      </c>
      <c r="H24" s="15">
        <f t="shared" si="11"/>
        <v>2.139999999999999</v>
      </c>
      <c r="I24" s="15">
        <f t="shared" si="12"/>
        <v>-20.400000000000006</v>
      </c>
      <c r="J24" s="15">
        <f t="shared" si="13"/>
        <v>-18.260000000000012</v>
      </c>
      <c r="K24" s="27"/>
      <c r="L24" s="25">
        <f t="shared" si="14"/>
        <v>18.260000000000012</v>
      </c>
      <c r="M24" s="3"/>
      <c r="N24" s="5"/>
    </row>
    <row r="25" spans="1:14" ht="12" customHeight="1">
      <c r="A25" s="14" t="s">
        <v>24</v>
      </c>
      <c r="B25" s="15">
        <v>291100</v>
      </c>
      <c r="C25" s="15">
        <v>653904</v>
      </c>
      <c r="D25" s="15">
        <f t="shared" si="9"/>
        <v>94.51</v>
      </c>
      <c r="E25" s="16">
        <v>6.5</v>
      </c>
      <c r="F25" s="16">
        <v>86.5</v>
      </c>
      <c r="G25" s="15">
        <f t="shared" si="10"/>
        <v>93</v>
      </c>
      <c r="H25" s="15">
        <f t="shared" si="11"/>
        <v>22.61</v>
      </c>
      <c r="I25" s="15">
        <f t="shared" si="12"/>
        <v>-21.099999999999994</v>
      </c>
      <c r="J25" s="15">
        <f t="shared" si="13"/>
        <v>1.5100000000000051</v>
      </c>
      <c r="K25" s="27"/>
      <c r="L25" s="25">
        <f t="shared" si="14"/>
        <v>-1.5100000000000051</v>
      </c>
      <c r="M25" s="3"/>
      <c r="N25" s="5"/>
    </row>
    <row r="26" spans="1:12" ht="12" customHeight="1">
      <c r="A26" s="14" t="s">
        <v>27</v>
      </c>
      <c r="B26" s="15">
        <v>184600</v>
      </c>
      <c r="C26" s="15">
        <v>516240</v>
      </c>
      <c r="D26" s="15">
        <f t="shared" si="9"/>
        <v>70.09</v>
      </c>
      <c r="E26" s="16">
        <v>15.4</v>
      </c>
      <c r="F26" s="16">
        <v>58.8</v>
      </c>
      <c r="G26" s="15">
        <f t="shared" si="10"/>
        <v>74.2</v>
      </c>
      <c r="H26" s="15">
        <f t="shared" si="11"/>
        <v>3.0600000000000005</v>
      </c>
      <c r="I26" s="15">
        <f t="shared" si="12"/>
        <v>-7.170000000000002</v>
      </c>
      <c r="J26" s="15">
        <f t="shared" si="13"/>
        <v>-4.109999999999999</v>
      </c>
      <c r="K26" s="27"/>
      <c r="L26" s="25">
        <f t="shared" si="14"/>
        <v>4.109999999999999</v>
      </c>
    </row>
    <row r="27" spans="1:12" ht="12" customHeight="1">
      <c r="A27" s="14" t="s">
        <v>29</v>
      </c>
      <c r="B27" s="15">
        <v>127800</v>
      </c>
      <c r="C27" s="15">
        <v>344160</v>
      </c>
      <c r="D27" s="15">
        <f t="shared" si="9"/>
        <v>47.199999999999996</v>
      </c>
      <c r="E27" s="16">
        <v>15.9</v>
      </c>
      <c r="F27" s="16">
        <v>46</v>
      </c>
      <c r="G27" s="15">
        <f t="shared" si="10"/>
        <v>61.9</v>
      </c>
      <c r="H27" s="15">
        <f t="shared" si="11"/>
        <v>-3.120000000000001</v>
      </c>
      <c r="I27" s="15">
        <f t="shared" si="12"/>
        <v>-11.580000000000005</v>
      </c>
      <c r="J27" s="15">
        <f t="shared" si="13"/>
        <v>-14.700000000000003</v>
      </c>
      <c r="K27" s="27">
        <v>-108.07</v>
      </c>
      <c r="L27" s="25">
        <f t="shared" si="14"/>
        <v>-93.36999999999999</v>
      </c>
    </row>
    <row r="28" spans="1:12" ht="12" customHeight="1">
      <c r="A28" s="14" t="s">
        <v>25</v>
      </c>
      <c r="B28" s="15">
        <v>255600</v>
      </c>
      <c r="C28" s="15">
        <v>619488</v>
      </c>
      <c r="D28" s="15">
        <f t="shared" si="9"/>
        <v>87.51</v>
      </c>
      <c r="E28" s="16">
        <v>66.9</v>
      </c>
      <c r="F28" s="16">
        <v>80.1</v>
      </c>
      <c r="G28" s="15">
        <f t="shared" si="10"/>
        <v>147</v>
      </c>
      <c r="H28" s="15">
        <f t="shared" si="11"/>
        <v>-41.34</v>
      </c>
      <c r="I28" s="15">
        <f t="shared" si="12"/>
        <v>-18.15</v>
      </c>
      <c r="J28" s="15">
        <f t="shared" si="13"/>
        <v>-59.489999999999995</v>
      </c>
      <c r="K28" s="27"/>
      <c r="L28" s="25">
        <f t="shared" si="14"/>
        <v>59.489999999999995</v>
      </c>
    </row>
    <row r="29" spans="1:12" ht="12" customHeight="1">
      <c r="A29" s="14" t="s">
        <v>26</v>
      </c>
      <c r="B29" s="15">
        <v>134900</v>
      </c>
      <c r="C29" s="15">
        <v>344160</v>
      </c>
      <c r="D29" s="15">
        <f t="shared" si="9"/>
        <v>47.91</v>
      </c>
      <c r="E29" s="16">
        <v>8.9</v>
      </c>
      <c r="F29" s="16">
        <v>42.3</v>
      </c>
      <c r="G29" s="15">
        <f t="shared" si="10"/>
        <v>51.199999999999996</v>
      </c>
      <c r="H29" s="15">
        <f t="shared" si="11"/>
        <v>4.59</v>
      </c>
      <c r="I29" s="15">
        <f t="shared" si="12"/>
        <v>-7.880000000000003</v>
      </c>
      <c r="J29" s="15">
        <f t="shared" si="13"/>
        <v>-3.289999999999999</v>
      </c>
      <c r="K29" s="27"/>
      <c r="L29" s="25">
        <f t="shared" si="14"/>
        <v>3.289999999999999</v>
      </c>
    </row>
    <row r="30" spans="1:12" ht="12" customHeight="1">
      <c r="A30" s="14" t="s">
        <v>28</v>
      </c>
      <c r="B30" s="15">
        <v>312400</v>
      </c>
      <c r="C30" s="15">
        <v>963648</v>
      </c>
      <c r="D30" s="15">
        <f t="shared" si="9"/>
        <v>127.61</v>
      </c>
      <c r="E30" s="16">
        <v>12.5</v>
      </c>
      <c r="F30" s="16">
        <v>85.8</v>
      </c>
      <c r="G30" s="15">
        <f t="shared" si="10"/>
        <v>98.3</v>
      </c>
      <c r="H30" s="15">
        <f t="shared" si="11"/>
        <v>18.74</v>
      </c>
      <c r="I30" s="15">
        <f t="shared" si="12"/>
        <v>10.570000000000007</v>
      </c>
      <c r="J30" s="15">
        <f t="shared" si="13"/>
        <v>29.310000000000002</v>
      </c>
      <c r="K30" s="27"/>
      <c r="L30" s="25">
        <f t="shared" si="14"/>
        <v>-29.310000000000002</v>
      </c>
    </row>
    <row r="31" spans="1:12" ht="12" customHeight="1">
      <c r="A31" s="14" t="s">
        <v>270</v>
      </c>
      <c r="B31" s="15">
        <v>177500</v>
      </c>
      <c r="C31" s="15">
        <v>447408</v>
      </c>
      <c r="D31" s="15">
        <f t="shared" si="9"/>
        <v>62.5</v>
      </c>
      <c r="E31" s="16">
        <v>10.7</v>
      </c>
      <c r="F31" s="16">
        <v>46.4</v>
      </c>
      <c r="G31" s="15">
        <f t="shared" si="10"/>
        <v>57.099999999999994</v>
      </c>
      <c r="H31" s="15">
        <f t="shared" si="11"/>
        <v>7.050000000000001</v>
      </c>
      <c r="I31" s="15">
        <f t="shared" si="12"/>
        <v>-1.6499999999999986</v>
      </c>
      <c r="J31" s="15">
        <f t="shared" si="13"/>
        <v>5.400000000000006</v>
      </c>
      <c r="K31" s="27"/>
      <c r="L31" s="25">
        <f t="shared" si="14"/>
        <v>-5.400000000000006</v>
      </c>
    </row>
    <row r="32" spans="1:12" ht="12" customHeight="1">
      <c r="A32" s="9" t="s">
        <v>31</v>
      </c>
      <c r="B32" s="12">
        <f aca="true" t="shared" si="15" ref="B32:L32">SUM(B33:B41)</f>
        <v>2804500</v>
      </c>
      <c r="C32" s="12">
        <f t="shared" si="15"/>
        <v>10290384</v>
      </c>
      <c r="D32" s="12">
        <f t="shared" si="15"/>
        <v>1309.5100000000002</v>
      </c>
      <c r="E32" s="12">
        <f t="shared" si="15"/>
        <v>58.2</v>
      </c>
      <c r="F32" s="12">
        <f t="shared" si="15"/>
        <v>654.9</v>
      </c>
      <c r="G32" s="12">
        <f t="shared" si="15"/>
        <v>713.1</v>
      </c>
      <c r="H32" s="12">
        <f t="shared" si="15"/>
        <v>222.25</v>
      </c>
      <c r="I32" s="12">
        <f t="shared" si="15"/>
        <v>374.1600000000001</v>
      </c>
      <c r="J32" s="12">
        <f t="shared" si="15"/>
        <v>596.41</v>
      </c>
      <c r="K32" s="12">
        <f t="shared" si="15"/>
        <v>-1120.3</v>
      </c>
      <c r="L32" s="12">
        <f t="shared" si="15"/>
        <v>-1716.71</v>
      </c>
    </row>
    <row r="33" spans="1:14" ht="12" customHeight="1">
      <c r="A33" s="14" t="s">
        <v>32</v>
      </c>
      <c r="B33" s="15"/>
      <c r="C33" s="15"/>
      <c r="D33" s="15">
        <f aca="true" t="shared" si="16" ref="D33:D41">ROUNDUP((B33+C33)/10000,2)</f>
        <v>0</v>
      </c>
      <c r="E33" s="16"/>
      <c r="F33" s="16"/>
      <c r="G33" s="15">
        <f aca="true" t="shared" si="17" ref="G33:G41">E33+F33</f>
        <v>0</v>
      </c>
      <c r="H33" s="15">
        <f aca="true" t="shared" si="18" ref="H33:H41">ROUNDUP(B33/10000,2)-E33</f>
        <v>0</v>
      </c>
      <c r="I33" s="15">
        <f aca="true" t="shared" si="19" ref="I33:I41">ROUNDUP(C33/10000,2)-F33</f>
        <v>0</v>
      </c>
      <c r="J33" s="15">
        <f aca="true" t="shared" si="20" ref="J33:J41">D33-G33</f>
        <v>0</v>
      </c>
      <c r="K33" s="27">
        <v>-74.09</v>
      </c>
      <c r="L33" s="25">
        <f aca="true" t="shared" si="21" ref="L33:L41">K33-J33</f>
        <v>-74.09</v>
      </c>
      <c r="M33" s="3"/>
      <c r="N33" s="5"/>
    </row>
    <row r="34" spans="1:14" ht="12" customHeight="1">
      <c r="A34" s="14" t="s">
        <v>291</v>
      </c>
      <c r="B34" s="15"/>
      <c r="C34" s="15"/>
      <c r="D34" s="15">
        <f t="shared" si="16"/>
        <v>0</v>
      </c>
      <c r="E34" s="16"/>
      <c r="F34" s="16"/>
      <c r="G34" s="15">
        <f t="shared" si="17"/>
        <v>0</v>
      </c>
      <c r="H34" s="15">
        <f t="shared" si="18"/>
        <v>0</v>
      </c>
      <c r="I34" s="15">
        <f t="shared" si="19"/>
        <v>0</v>
      </c>
      <c r="J34" s="15">
        <f t="shared" si="20"/>
        <v>0</v>
      </c>
      <c r="K34" s="27"/>
      <c r="L34" s="25">
        <f t="shared" si="21"/>
        <v>0</v>
      </c>
      <c r="M34" s="3"/>
      <c r="N34" s="5"/>
    </row>
    <row r="35" spans="1:14" ht="12" customHeight="1">
      <c r="A35" s="14" t="s">
        <v>292</v>
      </c>
      <c r="B35" s="15">
        <v>78100</v>
      </c>
      <c r="C35" s="15">
        <v>68832</v>
      </c>
      <c r="D35" s="15">
        <f t="shared" si="16"/>
        <v>14.7</v>
      </c>
      <c r="E35" s="16">
        <v>0</v>
      </c>
      <c r="F35" s="16">
        <v>4.9</v>
      </c>
      <c r="G35" s="15">
        <f t="shared" si="17"/>
        <v>4.9</v>
      </c>
      <c r="H35" s="15">
        <f t="shared" si="18"/>
        <v>7.81</v>
      </c>
      <c r="I35" s="15">
        <f t="shared" si="19"/>
        <v>1.9899999999999993</v>
      </c>
      <c r="J35" s="15">
        <f t="shared" si="20"/>
        <v>9.799999999999999</v>
      </c>
      <c r="K35" s="27"/>
      <c r="L35" s="25">
        <f t="shared" si="21"/>
        <v>-9.799999999999999</v>
      </c>
      <c r="M35" s="3"/>
      <c r="N35" s="5"/>
    </row>
    <row r="36" spans="1:14" ht="12" customHeight="1">
      <c r="A36" s="14" t="s">
        <v>33</v>
      </c>
      <c r="B36" s="15">
        <v>433100</v>
      </c>
      <c r="C36" s="15">
        <v>3441600</v>
      </c>
      <c r="D36" s="15">
        <f t="shared" si="16"/>
        <v>387.47</v>
      </c>
      <c r="E36" s="16">
        <v>11.6</v>
      </c>
      <c r="F36" s="16">
        <v>154.4</v>
      </c>
      <c r="G36" s="15">
        <f t="shared" si="17"/>
        <v>166</v>
      </c>
      <c r="H36" s="15">
        <f t="shared" si="18"/>
        <v>31.71</v>
      </c>
      <c r="I36" s="15">
        <f t="shared" si="19"/>
        <v>189.76000000000002</v>
      </c>
      <c r="J36" s="15">
        <f t="shared" si="20"/>
        <v>221.47000000000003</v>
      </c>
      <c r="K36" s="27"/>
      <c r="L36" s="25">
        <f t="shared" si="21"/>
        <v>-221.47000000000003</v>
      </c>
      <c r="M36" s="3"/>
      <c r="N36" s="5"/>
    </row>
    <row r="37" spans="1:12" ht="12" customHeight="1">
      <c r="A37" s="14" t="s">
        <v>35</v>
      </c>
      <c r="B37" s="15">
        <v>475700</v>
      </c>
      <c r="C37" s="15">
        <v>963648</v>
      </c>
      <c r="D37" s="15">
        <f t="shared" si="16"/>
        <v>143.94</v>
      </c>
      <c r="E37" s="16">
        <v>16.7</v>
      </c>
      <c r="F37" s="16">
        <v>92.8</v>
      </c>
      <c r="G37" s="15">
        <f t="shared" si="17"/>
        <v>109.5</v>
      </c>
      <c r="H37" s="15">
        <f t="shared" si="18"/>
        <v>30.87</v>
      </c>
      <c r="I37" s="15">
        <f t="shared" si="19"/>
        <v>3.5700000000000074</v>
      </c>
      <c r="J37" s="15">
        <f t="shared" si="20"/>
        <v>34.44</v>
      </c>
      <c r="K37" s="27">
        <v>-179.74</v>
      </c>
      <c r="L37" s="25">
        <f t="shared" si="21"/>
        <v>-214.18</v>
      </c>
    </row>
    <row r="38" spans="1:12" ht="12" customHeight="1">
      <c r="A38" s="14" t="s">
        <v>34</v>
      </c>
      <c r="B38" s="15">
        <v>333700</v>
      </c>
      <c r="C38" s="15">
        <v>585072</v>
      </c>
      <c r="D38" s="15">
        <f t="shared" si="16"/>
        <v>91.88000000000001</v>
      </c>
      <c r="E38" s="16">
        <v>2.1</v>
      </c>
      <c r="F38" s="16">
        <v>60.2</v>
      </c>
      <c r="G38" s="15">
        <f t="shared" si="17"/>
        <v>62.300000000000004</v>
      </c>
      <c r="H38" s="15">
        <f t="shared" si="18"/>
        <v>31.269999999999996</v>
      </c>
      <c r="I38" s="15">
        <f t="shared" si="19"/>
        <v>-1.6900000000000048</v>
      </c>
      <c r="J38" s="15">
        <f t="shared" si="20"/>
        <v>29.580000000000005</v>
      </c>
      <c r="K38" s="27">
        <v>-377.37</v>
      </c>
      <c r="L38" s="25">
        <f t="shared" si="21"/>
        <v>-406.95</v>
      </c>
    </row>
    <row r="39" spans="1:12" ht="12" customHeight="1">
      <c r="A39" s="14" t="s">
        <v>36</v>
      </c>
      <c r="B39" s="15">
        <v>702900</v>
      </c>
      <c r="C39" s="15">
        <v>2581200</v>
      </c>
      <c r="D39" s="15">
        <f t="shared" si="16"/>
        <v>328.41</v>
      </c>
      <c r="E39" s="16">
        <v>17</v>
      </c>
      <c r="F39" s="16">
        <v>148.5</v>
      </c>
      <c r="G39" s="15">
        <f t="shared" si="17"/>
        <v>165.5</v>
      </c>
      <c r="H39" s="15">
        <f t="shared" si="18"/>
        <v>53.290000000000006</v>
      </c>
      <c r="I39" s="15">
        <f t="shared" si="19"/>
        <v>109.62</v>
      </c>
      <c r="J39" s="15">
        <f t="shared" si="20"/>
        <v>162.91000000000003</v>
      </c>
      <c r="K39" s="27">
        <v>-176.71</v>
      </c>
      <c r="L39" s="25">
        <f t="shared" si="21"/>
        <v>-339.62</v>
      </c>
    </row>
    <row r="40" spans="1:12" ht="12" customHeight="1">
      <c r="A40" s="14" t="s">
        <v>37</v>
      </c>
      <c r="B40" s="15">
        <v>454400</v>
      </c>
      <c r="C40" s="15">
        <v>2064960</v>
      </c>
      <c r="D40" s="15">
        <f t="shared" si="16"/>
        <v>251.94</v>
      </c>
      <c r="E40" s="16">
        <v>7.2</v>
      </c>
      <c r="F40" s="16">
        <v>126.7</v>
      </c>
      <c r="G40" s="15">
        <f t="shared" si="17"/>
        <v>133.9</v>
      </c>
      <c r="H40" s="15">
        <f t="shared" si="18"/>
        <v>38.239999999999995</v>
      </c>
      <c r="I40" s="15">
        <f t="shared" si="19"/>
        <v>79.8</v>
      </c>
      <c r="J40" s="15">
        <f t="shared" si="20"/>
        <v>118.03999999999999</v>
      </c>
      <c r="K40" s="27">
        <v>-138.91</v>
      </c>
      <c r="L40" s="25">
        <f t="shared" si="21"/>
        <v>-256.95</v>
      </c>
    </row>
    <row r="41" spans="1:12" ht="12" customHeight="1">
      <c r="A41" s="14" t="s">
        <v>38</v>
      </c>
      <c r="B41" s="15">
        <v>326600</v>
      </c>
      <c r="C41" s="15">
        <v>585072</v>
      </c>
      <c r="D41" s="15">
        <f t="shared" si="16"/>
        <v>91.17</v>
      </c>
      <c r="E41" s="16">
        <v>3.6</v>
      </c>
      <c r="F41" s="16">
        <v>67.4</v>
      </c>
      <c r="G41" s="15">
        <f t="shared" si="17"/>
        <v>71</v>
      </c>
      <c r="H41" s="15">
        <f t="shared" si="18"/>
        <v>29.059999999999995</v>
      </c>
      <c r="I41" s="15">
        <f t="shared" si="19"/>
        <v>-8.890000000000008</v>
      </c>
      <c r="J41" s="15">
        <f t="shared" si="20"/>
        <v>20.17</v>
      </c>
      <c r="K41" s="27">
        <v>-173.48</v>
      </c>
      <c r="L41" s="25">
        <f t="shared" si="21"/>
        <v>-193.64999999999998</v>
      </c>
    </row>
    <row r="42" spans="1:12" ht="12" customHeight="1">
      <c r="A42" s="9" t="s">
        <v>39</v>
      </c>
      <c r="B42" s="12">
        <f aca="true" t="shared" si="22" ref="B42:L42">SUM(B43:B52)</f>
        <v>3947600</v>
      </c>
      <c r="C42" s="12">
        <f t="shared" si="22"/>
        <v>14282640</v>
      </c>
      <c r="D42" s="12">
        <f t="shared" si="22"/>
        <v>1823.06</v>
      </c>
      <c r="E42" s="12">
        <f t="shared" si="22"/>
        <v>214.60000000000002</v>
      </c>
      <c r="F42" s="12">
        <f t="shared" si="22"/>
        <v>915.6999999999999</v>
      </c>
      <c r="G42" s="12">
        <f t="shared" si="22"/>
        <v>1130.3000000000002</v>
      </c>
      <c r="H42" s="12">
        <f t="shared" si="22"/>
        <v>180.16000000000003</v>
      </c>
      <c r="I42" s="12">
        <f t="shared" si="22"/>
        <v>512.5999999999999</v>
      </c>
      <c r="J42" s="12">
        <f t="shared" si="22"/>
        <v>692.76</v>
      </c>
      <c r="K42" s="12">
        <f t="shared" si="22"/>
        <v>-179.61999999999998</v>
      </c>
      <c r="L42" s="12">
        <f t="shared" si="22"/>
        <v>-872.3799999999999</v>
      </c>
    </row>
    <row r="43" spans="1:12" ht="12" customHeight="1">
      <c r="A43" s="14" t="s">
        <v>40</v>
      </c>
      <c r="B43" s="15">
        <v>0</v>
      </c>
      <c r="C43" s="15">
        <v>0</v>
      </c>
      <c r="D43" s="15">
        <f aca="true" t="shared" si="23" ref="D43:D52">ROUNDUP((B43+C43)/10000,2)</f>
        <v>0</v>
      </c>
      <c r="E43" s="16">
        <v>0</v>
      </c>
      <c r="F43" s="16">
        <v>0</v>
      </c>
      <c r="G43" s="15">
        <f aca="true" t="shared" si="24" ref="G43:G52">E43+F43</f>
        <v>0</v>
      </c>
      <c r="H43" s="15">
        <f aca="true" t="shared" si="25" ref="H43:H52">ROUNDUP(B43/10000,2)-E43</f>
        <v>0</v>
      </c>
      <c r="I43" s="15">
        <f aca="true" t="shared" si="26" ref="I43:I52">ROUNDUP(C43/10000,2)-F43</f>
        <v>0</v>
      </c>
      <c r="J43" s="15">
        <f aca="true" t="shared" si="27" ref="J43:J52">D43-G43</f>
        <v>0</v>
      </c>
      <c r="K43" s="27">
        <v>-69.58</v>
      </c>
      <c r="L43" s="25">
        <f aca="true" t="shared" si="28" ref="L43:L52">K43-J43</f>
        <v>-69.58</v>
      </c>
    </row>
    <row r="44" spans="1:12" ht="12" customHeight="1">
      <c r="A44" s="14" t="s">
        <v>293</v>
      </c>
      <c r="B44" s="15"/>
      <c r="C44" s="15"/>
      <c r="D44" s="15">
        <f t="shared" si="23"/>
        <v>0</v>
      </c>
      <c r="E44" s="16">
        <v>0</v>
      </c>
      <c r="F44" s="16">
        <v>0</v>
      </c>
      <c r="G44" s="15">
        <f t="shared" si="24"/>
        <v>0</v>
      </c>
      <c r="H44" s="15">
        <f t="shared" si="25"/>
        <v>0</v>
      </c>
      <c r="I44" s="15">
        <f t="shared" si="26"/>
        <v>0</v>
      </c>
      <c r="J44" s="15">
        <f t="shared" si="27"/>
        <v>0</v>
      </c>
      <c r="K44" s="27"/>
      <c r="L44" s="25">
        <f t="shared" si="28"/>
        <v>0</v>
      </c>
    </row>
    <row r="45" spans="1:14" ht="12" customHeight="1">
      <c r="A45" s="14" t="s">
        <v>41</v>
      </c>
      <c r="B45" s="15">
        <v>312400</v>
      </c>
      <c r="C45" s="15">
        <v>2753280</v>
      </c>
      <c r="D45" s="15">
        <f t="shared" si="23"/>
        <v>306.57</v>
      </c>
      <c r="E45" s="16">
        <v>14.4</v>
      </c>
      <c r="F45" s="16">
        <v>81.3</v>
      </c>
      <c r="G45" s="15">
        <f t="shared" si="24"/>
        <v>95.7</v>
      </c>
      <c r="H45" s="15">
        <f t="shared" si="25"/>
        <v>16.839999999999996</v>
      </c>
      <c r="I45" s="15">
        <f t="shared" si="26"/>
        <v>194.02999999999997</v>
      </c>
      <c r="J45" s="15">
        <f t="shared" si="27"/>
        <v>210.87</v>
      </c>
      <c r="K45" s="27"/>
      <c r="L45" s="25">
        <f t="shared" si="28"/>
        <v>-210.87</v>
      </c>
      <c r="M45" s="3"/>
      <c r="N45" s="5"/>
    </row>
    <row r="46" spans="1:14" ht="12" customHeight="1">
      <c r="A46" s="14" t="s">
        <v>43</v>
      </c>
      <c r="B46" s="15">
        <v>482800</v>
      </c>
      <c r="C46" s="15">
        <v>1927296</v>
      </c>
      <c r="D46" s="15">
        <f t="shared" si="23"/>
        <v>241.01</v>
      </c>
      <c r="E46" s="16">
        <v>33.7</v>
      </c>
      <c r="F46" s="16">
        <v>179.8</v>
      </c>
      <c r="G46" s="15">
        <f t="shared" si="24"/>
        <v>213.5</v>
      </c>
      <c r="H46" s="15">
        <f t="shared" si="25"/>
        <v>14.579999999999998</v>
      </c>
      <c r="I46" s="15">
        <f t="shared" si="26"/>
        <v>12.929999999999978</v>
      </c>
      <c r="J46" s="15">
        <f t="shared" si="27"/>
        <v>27.50999999999999</v>
      </c>
      <c r="K46" s="27"/>
      <c r="L46" s="25">
        <f t="shared" si="28"/>
        <v>-27.50999999999999</v>
      </c>
      <c r="M46" s="3"/>
      <c r="N46" s="5"/>
    </row>
    <row r="47" spans="1:14" ht="12" customHeight="1">
      <c r="A47" s="14" t="s">
        <v>44</v>
      </c>
      <c r="B47" s="15">
        <v>177500</v>
      </c>
      <c r="C47" s="15">
        <v>894816</v>
      </c>
      <c r="D47" s="15">
        <f t="shared" si="23"/>
        <v>107.24000000000001</v>
      </c>
      <c r="E47" s="16">
        <v>10.6</v>
      </c>
      <c r="F47" s="16">
        <v>46.5</v>
      </c>
      <c r="G47" s="15">
        <f t="shared" si="24"/>
        <v>57.1</v>
      </c>
      <c r="H47" s="15">
        <f t="shared" si="25"/>
        <v>7.15</v>
      </c>
      <c r="I47" s="15">
        <f t="shared" si="26"/>
        <v>42.99000000000001</v>
      </c>
      <c r="J47" s="15">
        <f t="shared" si="27"/>
        <v>50.14000000000001</v>
      </c>
      <c r="K47" s="27"/>
      <c r="L47" s="25">
        <f t="shared" si="28"/>
        <v>-50.14000000000001</v>
      </c>
      <c r="M47" s="3"/>
      <c r="N47" s="5"/>
    </row>
    <row r="48" spans="1:14" ht="12" customHeight="1">
      <c r="A48" s="14" t="s">
        <v>45</v>
      </c>
      <c r="B48" s="15">
        <v>191700</v>
      </c>
      <c r="C48" s="15">
        <v>757152</v>
      </c>
      <c r="D48" s="15">
        <f t="shared" si="23"/>
        <v>94.89</v>
      </c>
      <c r="E48" s="16">
        <v>8.4</v>
      </c>
      <c r="F48" s="16">
        <v>46.4</v>
      </c>
      <c r="G48" s="15">
        <f t="shared" si="24"/>
        <v>54.8</v>
      </c>
      <c r="H48" s="15">
        <f t="shared" si="25"/>
        <v>10.770000000000001</v>
      </c>
      <c r="I48" s="15">
        <f t="shared" si="26"/>
        <v>29.32</v>
      </c>
      <c r="J48" s="15">
        <f t="shared" si="27"/>
        <v>40.09</v>
      </c>
      <c r="K48" s="27"/>
      <c r="L48" s="25">
        <f t="shared" si="28"/>
        <v>-40.09</v>
      </c>
      <c r="M48" s="3"/>
      <c r="N48" s="5"/>
    </row>
    <row r="49" spans="1:12" ht="12" customHeight="1">
      <c r="A49" s="14" t="s">
        <v>42</v>
      </c>
      <c r="B49" s="15">
        <v>901700</v>
      </c>
      <c r="C49" s="15">
        <v>2753280</v>
      </c>
      <c r="D49" s="15">
        <f t="shared" si="23"/>
        <v>365.5</v>
      </c>
      <c r="E49" s="16">
        <v>49.3</v>
      </c>
      <c r="F49" s="16">
        <v>173.5</v>
      </c>
      <c r="G49" s="15">
        <f t="shared" si="24"/>
        <v>222.8</v>
      </c>
      <c r="H49" s="15">
        <f t="shared" si="25"/>
        <v>40.870000000000005</v>
      </c>
      <c r="I49" s="15">
        <f t="shared" si="26"/>
        <v>101.82999999999998</v>
      </c>
      <c r="J49" s="15">
        <f t="shared" si="27"/>
        <v>142.7</v>
      </c>
      <c r="K49" s="27">
        <v>-108.25</v>
      </c>
      <c r="L49" s="25">
        <f t="shared" si="28"/>
        <v>-250.95</v>
      </c>
    </row>
    <row r="50" spans="1:12" ht="12" customHeight="1">
      <c r="A50" s="14" t="s">
        <v>46</v>
      </c>
      <c r="B50" s="15">
        <v>298200</v>
      </c>
      <c r="C50" s="15">
        <v>1135728</v>
      </c>
      <c r="D50" s="15">
        <f t="shared" si="23"/>
        <v>143.39999999999998</v>
      </c>
      <c r="E50" s="16">
        <v>12.2</v>
      </c>
      <c r="F50" s="16">
        <v>64.3</v>
      </c>
      <c r="G50" s="15">
        <f t="shared" si="24"/>
        <v>76.5</v>
      </c>
      <c r="H50" s="15">
        <f t="shared" si="25"/>
        <v>17.62</v>
      </c>
      <c r="I50" s="15">
        <f t="shared" si="26"/>
        <v>49.28</v>
      </c>
      <c r="J50" s="15">
        <f t="shared" si="27"/>
        <v>66.89999999999998</v>
      </c>
      <c r="K50" s="27"/>
      <c r="L50" s="25">
        <f t="shared" si="28"/>
        <v>-66.89999999999998</v>
      </c>
    </row>
    <row r="51" spans="1:12" ht="12" customHeight="1">
      <c r="A51" s="14" t="s">
        <v>47</v>
      </c>
      <c r="B51" s="15">
        <v>418900</v>
      </c>
      <c r="C51" s="15">
        <v>1651968</v>
      </c>
      <c r="D51" s="15">
        <f t="shared" si="23"/>
        <v>207.09</v>
      </c>
      <c r="E51" s="16">
        <v>23.8</v>
      </c>
      <c r="F51" s="16">
        <v>103.4</v>
      </c>
      <c r="G51" s="15">
        <f t="shared" si="24"/>
        <v>127.2</v>
      </c>
      <c r="H51" s="15">
        <f t="shared" si="25"/>
        <v>18.09</v>
      </c>
      <c r="I51" s="15">
        <f t="shared" si="26"/>
        <v>61.79999999999998</v>
      </c>
      <c r="J51" s="15">
        <f t="shared" si="27"/>
        <v>79.89</v>
      </c>
      <c r="K51" s="27"/>
      <c r="L51" s="25">
        <f t="shared" si="28"/>
        <v>-79.89</v>
      </c>
    </row>
    <row r="52" spans="1:12" ht="12" customHeight="1">
      <c r="A52" s="14" t="s">
        <v>48</v>
      </c>
      <c r="B52" s="15">
        <v>1164400</v>
      </c>
      <c r="C52" s="15">
        <v>2409120</v>
      </c>
      <c r="D52" s="15">
        <f t="shared" si="23"/>
        <v>357.36</v>
      </c>
      <c r="E52" s="16">
        <v>62.2</v>
      </c>
      <c r="F52" s="16">
        <v>220.5</v>
      </c>
      <c r="G52" s="15">
        <f t="shared" si="24"/>
        <v>282.7</v>
      </c>
      <c r="H52" s="15">
        <f t="shared" si="25"/>
        <v>54.239999999999995</v>
      </c>
      <c r="I52" s="15">
        <f t="shared" si="26"/>
        <v>20.419999999999987</v>
      </c>
      <c r="J52" s="15">
        <f t="shared" si="27"/>
        <v>74.66000000000003</v>
      </c>
      <c r="K52" s="27">
        <v>-1.79</v>
      </c>
      <c r="L52" s="25">
        <f t="shared" si="28"/>
        <v>-76.45000000000003</v>
      </c>
    </row>
    <row r="53" spans="1:12" ht="12" customHeight="1">
      <c r="A53" s="9" t="s">
        <v>49</v>
      </c>
      <c r="B53" s="12">
        <f aca="true" t="shared" si="29" ref="B53:L53">SUM(B54:B62)</f>
        <v>4011500</v>
      </c>
      <c r="C53" s="12">
        <f t="shared" si="29"/>
        <v>12424176</v>
      </c>
      <c r="D53" s="12">
        <f t="shared" si="29"/>
        <v>1643.6</v>
      </c>
      <c r="E53" s="12">
        <f t="shared" si="29"/>
        <v>523</v>
      </c>
      <c r="F53" s="12">
        <f t="shared" si="29"/>
        <v>1373.8000000000002</v>
      </c>
      <c r="G53" s="12">
        <f t="shared" si="29"/>
        <v>1896.7999999999997</v>
      </c>
      <c r="H53" s="12">
        <f t="shared" si="29"/>
        <v>-121.85</v>
      </c>
      <c r="I53" s="12">
        <f t="shared" si="29"/>
        <v>-131.35000000000008</v>
      </c>
      <c r="J53" s="12">
        <f t="shared" si="29"/>
        <v>-253.20000000000005</v>
      </c>
      <c r="K53" s="12">
        <f t="shared" si="29"/>
        <v>0</v>
      </c>
      <c r="L53" s="12">
        <f t="shared" si="29"/>
        <v>253.20000000000005</v>
      </c>
    </row>
    <row r="54" spans="1:12" ht="12" customHeight="1">
      <c r="A54" s="14" t="s">
        <v>50</v>
      </c>
      <c r="B54" s="15"/>
      <c r="C54" s="15"/>
      <c r="D54" s="15"/>
      <c r="E54" s="16"/>
      <c r="F54" s="16"/>
      <c r="G54" s="15">
        <f aca="true" t="shared" si="30" ref="G54:G62">E54+F54</f>
        <v>0</v>
      </c>
      <c r="H54" s="15">
        <f aca="true" t="shared" si="31" ref="H54:H62">ROUNDUP(B54/10000,2)-E54</f>
        <v>0</v>
      </c>
      <c r="I54" s="15">
        <f aca="true" t="shared" si="32" ref="I54:I62">ROUNDUP(C54/10000,2)-F54</f>
        <v>0</v>
      </c>
      <c r="J54" s="15">
        <f aca="true" t="shared" si="33" ref="J54:J62">D54-G54</f>
        <v>0</v>
      </c>
      <c r="K54" s="27"/>
      <c r="L54" s="25">
        <f aca="true" t="shared" si="34" ref="L54:L62">K54-J54</f>
        <v>0</v>
      </c>
    </row>
    <row r="55" spans="1:12" ht="12" customHeight="1">
      <c r="A55" s="14" t="s">
        <v>294</v>
      </c>
      <c r="B55" s="15"/>
      <c r="C55" s="15"/>
      <c r="D55" s="15">
        <f aca="true" t="shared" si="35" ref="D55:D62">ROUNDUP((B55+C55)/10000,2)</f>
        <v>0</v>
      </c>
      <c r="E55" s="16"/>
      <c r="F55" s="16"/>
      <c r="G55" s="15">
        <f t="shared" si="30"/>
        <v>0</v>
      </c>
      <c r="H55" s="15">
        <f t="shared" si="31"/>
        <v>0</v>
      </c>
      <c r="I55" s="15">
        <f t="shared" si="32"/>
        <v>0</v>
      </c>
      <c r="J55" s="15">
        <f t="shared" si="33"/>
        <v>0</v>
      </c>
      <c r="K55" s="27"/>
      <c r="L55" s="25">
        <f t="shared" si="34"/>
        <v>0</v>
      </c>
    </row>
    <row r="56" spans="1:14" ht="12" customHeight="1">
      <c r="A56" s="14" t="s">
        <v>295</v>
      </c>
      <c r="B56" s="15">
        <v>35500</v>
      </c>
      <c r="C56" s="15">
        <v>206496</v>
      </c>
      <c r="D56" s="15">
        <f t="shared" si="35"/>
        <v>24.200000000000003</v>
      </c>
      <c r="E56" s="17">
        <v>0</v>
      </c>
      <c r="F56" s="17">
        <v>0</v>
      </c>
      <c r="G56" s="18">
        <f t="shared" si="30"/>
        <v>0</v>
      </c>
      <c r="H56" s="15">
        <f t="shared" si="31"/>
        <v>3.55</v>
      </c>
      <c r="I56" s="15">
        <f t="shared" si="32"/>
        <v>20.650000000000002</v>
      </c>
      <c r="J56" s="18">
        <f t="shared" si="33"/>
        <v>24.200000000000003</v>
      </c>
      <c r="K56" s="27"/>
      <c r="L56" s="25">
        <f t="shared" si="34"/>
        <v>-24.200000000000003</v>
      </c>
      <c r="M56" s="3"/>
      <c r="N56" s="5"/>
    </row>
    <row r="57" spans="1:14" ht="12" customHeight="1">
      <c r="A57" s="14" t="s">
        <v>296</v>
      </c>
      <c r="B57" s="15">
        <v>149100</v>
      </c>
      <c r="C57" s="15">
        <v>757152</v>
      </c>
      <c r="D57" s="15">
        <f t="shared" si="35"/>
        <v>90.63000000000001</v>
      </c>
      <c r="E57" s="17">
        <v>0</v>
      </c>
      <c r="F57" s="17">
        <v>0</v>
      </c>
      <c r="G57" s="18">
        <f t="shared" si="30"/>
        <v>0</v>
      </c>
      <c r="H57" s="15">
        <f t="shared" si="31"/>
        <v>14.91</v>
      </c>
      <c r="I57" s="15">
        <f t="shared" si="32"/>
        <v>75.72</v>
      </c>
      <c r="J57" s="18">
        <f t="shared" si="33"/>
        <v>90.63000000000001</v>
      </c>
      <c r="K57" s="27"/>
      <c r="L57" s="25">
        <f t="shared" si="34"/>
        <v>-90.63000000000001</v>
      </c>
      <c r="M57" s="3"/>
      <c r="N57" s="5"/>
    </row>
    <row r="58" spans="1:14" ht="12" customHeight="1">
      <c r="A58" s="14" t="s">
        <v>51</v>
      </c>
      <c r="B58" s="15">
        <v>1583300</v>
      </c>
      <c r="C58" s="15">
        <v>4749408</v>
      </c>
      <c r="D58" s="15">
        <f t="shared" si="35"/>
        <v>633.28</v>
      </c>
      <c r="E58" s="16">
        <v>186.4</v>
      </c>
      <c r="F58" s="16">
        <v>511.9</v>
      </c>
      <c r="G58" s="15">
        <f t="shared" si="30"/>
        <v>698.3</v>
      </c>
      <c r="H58" s="15">
        <f t="shared" si="31"/>
        <v>-28.069999999999993</v>
      </c>
      <c r="I58" s="15">
        <f t="shared" si="32"/>
        <v>-36.94999999999999</v>
      </c>
      <c r="J58" s="15">
        <f t="shared" si="33"/>
        <v>-65.01999999999998</v>
      </c>
      <c r="K58" s="27"/>
      <c r="L58" s="25">
        <f t="shared" si="34"/>
        <v>65.01999999999998</v>
      </c>
      <c r="M58" s="3"/>
      <c r="N58" s="5"/>
    </row>
    <row r="59" spans="1:14" ht="12" customHeight="1">
      <c r="A59" s="14" t="s">
        <v>52</v>
      </c>
      <c r="B59" s="15">
        <v>624800</v>
      </c>
      <c r="C59" s="15">
        <v>2133792</v>
      </c>
      <c r="D59" s="15">
        <f t="shared" si="35"/>
        <v>275.86</v>
      </c>
      <c r="E59" s="16">
        <v>74</v>
      </c>
      <c r="F59" s="16">
        <v>178.8</v>
      </c>
      <c r="G59" s="15">
        <f t="shared" si="30"/>
        <v>252.8</v>
      </c>
      <c r="H59" s="15">
        <f t="shared" si="31"/>
        <v>-11.520000000000003</v>
      </c>
      <c r="I59" s="15">
        <f t="shared" si="32"/>
        <v>34.579999999999984</v>
      </c>
      <c r="J59" s="15">
        <f t="shared" si="33"/>
        <v>23.060000000000002</v>
      </c>
      <c r="K59" s="27"/>
      <c r="L59" s="25">
        <f t="shared" si="34"/>
        <v>-23.060000000000002</v>
      </c>
      <c r="M59" s="3"/>
      <c r="N59" s="5"/>
    </row>
    <row r="60" spans="1:12" ht="12" customHeight="1">
      <c r="A60" s="14" t="s">
        <v>53</v>
      </c>
      <c r="B60" s="15">
        <v>788100</v>
      </c>
      <c r="C60" s="15">
        <v>2202624</v>
      </c>
      <c r="D60" s="15">
        <f t="shared" si="35"/>
        <v>299.08</v>
      </c>
      <c r="E60" s="16">
        <v>85.5</v>
      </c>
      <c r="F60" s="16">
        <v>353.3</v>
      </c>
      <c r="G60" s="15">
        <f t="shared" si="30"/>
        <v>438.8</v>
      </c>
      <c r="H60" s="15">
        <f t="shared" si="31"/>
        <v>-6.689999999999998</v>
      </c>
      <c r="I60" s="15">
        <f t="shared" si="32"/>
        <v>-133.03000000000003</v>
      </c>
      <c r="J60" s="15">
        <f t="shared" si="33"/>
        <v>-139.72000000000003</v>
      </c>
      <c r="K60" s="27"/>
      <c r="L60" s="25">
        <f t="shared" si="34"/>
        <v>139.72000000000003</v>
      </c>
    </row>
    <row r="61" spans="1:12" ht="12" customHeight="1">
      <c r="A61" s="14" t="s">
        <v>55</v>
      </c>
      <c r="B61" s="15">
        <v>170400</v>
      </c>
      <c r="C61" s="15">
        <v>447408</v>
      </c>
      <c r="D61" s="15">
        <f t="shared" si="35"/>
        <v>61.79</v>
      </c>
      <c r="E61" s="16">
        <v>95.6</v>
      </c>
      <c r="F61" s="16">
        <v>56.7</v>
      </c>
      <c r="G61" s="15">
        <f t="shared" si="30"/>
        <v>152.3</v>
      </c>
      <c r="H61" s="15">
        <f t="shared" si="31"/>
        <v>-78.56</v>
      </c>
      <c r="I61" s="15">
        <f t="shared" si="32"/>
        <v>-11.950000000000003</v>
      </c>
      <c r="J61" s="15">
        <f t="shared" si="33"/>
        <v>-90.51000000000002</v>
      </c>
      <c r="K61" s="27"/>
      <c r="L61" s="25">
        <f t="shared" si="34"/>
        <v>90.51000000000002</v>
      </c>
    </row>
    <row r="62" spans="1:12" ht="12" customHeight="1">
      <c r="A62" s="14" t="s">
        <v>54</v>
      </c>
      <c r="B62" s="15">
        <v>660300</v>
      </c>
      <c r="C62" s="15">
        <v>1927296</v>
      </c>
      <c r="D62" s="15">
        <f t="shared" si="35"/>
        <v>258.76</v>
      </c>
      <c r="E62" s="16">
        <v>81.5</v>
      </c>
      <c r="F62" s="16">
        <v>273.1</v>
      </c>
      <c r="G62" s="15">
        <f t="shared" si="30"/>
        <v>354.6</v>
      </c>
      <c r="H62" s="15">
        <f t="shared" si="31"/>
        <v>-15.469999999999999</v>
      </c>
      <c r="I62" s="15">
        <f t="shared" si="32"/>
        <v>-80.37000000000003</v>
      </c>
      <c r="J62" s="15">
        <f t="shared" si="33"/>
        <v>-95.84000000000003</v>
      </c>
      <c r="K62" s="27"/>
      <c r="L62" s="25">
        <f t="shared" si="34"/>
        <v>95.84000000000003</v>
      </c>
    </row>
    <row r="63" spans="1:12" ht="12" customHeight="1">
      <c r="A63" s="9" t="s">
        <v>56</v>
      </c>
      <c r="B63" s="12">
        <f aca="true" t="shared" si="36" ref="B63:L63">SUM(B64:B71)</f>
        <v>2634100</v>
      </c>
      <c r="C63" s="12">
        <f t="shared" si="36"/>
        <v>7605936</v>
      </c>
      <c r="D63" s="12">
        <f t="shared" si="36"/>
        <v>1024.03</v>
      </c>
      <c r="E63" s="12">
        <f t="shared" si="36"/>
        <v>43.7</v>
      </c>
      <c r="F63" s="12">
        <f t="shared" si="36"/>
        <v>517.3000000000001</v>
      </c>
      <c r="G63" s="12">
        <f t="shared" si="36"/>
        <v>561</v>
      </c>
      <c r="H63" s="12">
        <f t="shared" si="36"/>
        <v>219.70999999999998</v>
      </c>
      <c r="I63" s="12">
        <f t="shared" si="36"/>
        <v>243.32000000000002</v>
      </c>
      <c r="J63" s="12">
        <f t="shared" si="36"/>
        <v>463.03</v>
      </c>
      <c r="K63" s="12">
        <f t="shared" si="36"/>
        <v>-1368.4</v>
      </c>
      <c r="L63" s="12">
        <f t="shared" si="36"/>
        <v>-1831.4299999999998</v>
      </c>
    </row>
    <row r="64" spans="1:12" ht="12" customHeight="1">
      <c r="A64" s="14" t="s">
        <v>57</v>
      </c>
      <c r="B64" s="15"/>
      <c r="C64" s="15"/>
      <c r="D64" s="15">
        <f aca="true" t="shared" si="37" ref="D64:D71">ROUNDUP((B64+C64)/10000,2)</f>
        <v>0</v>
      </c>
      <c r="E64" s="16"/>
      <c r="F64" s="16"/>
      <c r="G64" s="15">
        <f aca="true" t="shared" si="38" ref="G64:G71">E64+F64</f>
        <v>0</v>
      </c>
      <c r="H64" s="15">
        <f aca="true" t="shared" si="39" ref="H64:H71">ROUNDUP(B64/10000,2)-E64</f>
        <v>0</v>
      </c>
      <c r="I64" s="15">
        <f aca="true" t="shared" si="40" ref="I64:I71">ROUNDUP(C64/10000,2)-F64</f>
        <v>0</v>
      </c>
      <c r="J64" s="15">
        <f aca="true" t="shared" si="41" ref="J64:J71">D64-G64</f>
        <v>0</v>
      </c>
      <c r="K64" s="27">
        <v>-199.2</v>
      </c>
      <c r="L64" s="25">
        <f aca="true" t="shared" si="42" ref="L64:L71">K64-J64</f>
        <v>-199.2</v>
      </c>
    </row>
    <row r="65" spans="1:12" ht="12" customHeight="1">
      <c r="A65" s="14" t="s">
        <v>297</v>
      </c>
      <c r="B65" s="15"/>
      <c r="C65" s="15"/>
      <c r="D65" s="15">
        <f t="shared" si="37"/>
        <v>0</v>
      </c>
      <c r="E65" s="16"/>
      <c r="F65" s="16"/>
      <c r="G65" s="15">
        <f t="shared" si="38"/>
        <v>0</v>
      </c>
      <c r="H65" s="15">
        <f t="shared" si="39"/>
        <v>0</v>
      </c>
      <c r="I65" s="15">
        <f t="shared" si="40"/>
        <v>0</v>
      </c>
      <c r="J65" s="15">
        <f t="shared" si="41"/>
        <v>0</v>
      </c>
      <c r="K65" s="27"/>
      <c r="L65" s="25">
        <f t="shared" si="42"/>
        <v>0</v>
      </c>
    </row>
    <row r="66" spans="1:12" ht="12" customHeight="1">
      <c r="A66" s="14" t="s">
        <v>298</v>
      </c>
      <c r="B66" s="15">
        <v>49700</v>
      </c>
      <c r="C66" s="15">
        <v>137664</v>
      </c>
      <c r="D66" s="15">
        <f t="shared" si="37"/>
        <v>18.740000000000002</v>
      </c>
      <c r="E66" s="17">
        <v>0</v>
      </c>
      <c r="F66" s="17">
        <v>0</v>
      </c>
      <c r="G66" s="18">
        <f t="shared" si="38"/>
        <v>0</v>
      </c>
      <c r="H66" s="15">
        <f t="shared" si="39"/>
        <v>4.97</v>
      </c>
      <c r="I66" s="15">
        <f t="shared" si="40"/>
        <v>13.77</v>
      </c>
      <c r="J66" s="18">
        <f t="shared" si="41"/>
        <v>18.740000000000002</v>
      </c>
      <c r="K66" s="27"/>
      <c r="L66" s="25">
        <f t="shared" si="42"/>
        <v>-18.740000000000002</v>
      </c>
    </row>
    <row r="67" spans="1:12" ht="12" customHeight="1">
      <c r="A67" s="14" t="s">
        <v>299</v>
      </c>
      <c r="B67" s="15">
        <v>21300</v>
      </c>
      <c r="C67" s="15">
        <v>68832</v>
      </c>
      <c r="D67" s="15">
        <f t="shared" si="37"/>
        <v>9.02</v>
      </c>
      <c r="E67" s="17">
        <v>0.1</v>
      </c>
      <c r="F67" s="17">
        <v>2.6</v>
      </c>
      <c r="G67" s="18">
        <f t="shared" si="38"/>
        <v>2.7</v>
      </c>
      <c r="H67" s="15">
        <f t="shared" si="39"/>
        <v>2.03</v>
      </c>
      <c r="I67" s="15">
        <f t="shared" si="40"/>
        <v>4.289999999999999</v>
      </c>
      <c r="J67" s="18">
        <f t="shared" si="41"/>
        <v>6.319999999999999</v>
      </c>
      <c r="K67" s="27"/>
      <c r="L67" s="25">
        <f t="shared" si="42"/>
        <v>-6.319999999999999</v>
      </c>
    </row>
    <row r="68" spans="1:12" ht="12" customHeight="1">
      <c r="A68" s="14" t="s">
        <v>58</v>
      </c>
      <c r="B68" s="15">
        <v>482800</v>
      </c>
      <c r="C68" s="15">
        <v>963648</v>
      </c>
      <c r="D68" s="15">
        <f t="shared" si="37"/>
        <v>144.64999999999998</v>
      </c>
      <c r="E68" s="16">
        <v>8.4</v>
      </c>
      <c r="F68" s="16">
        <v>142.4</v>
      </c>
      <c r="G68" s="15">
        <f t="shared" si="38"/>
        <v>150.8</v>
      </c>
      <c r="H68" s="15">
        <f t="shared" si="39"/>
        <v>39.88</v>
      </c>
      <c r="I68" s="15">
        <f t="shared" si="40"/>
        <v>-46.03</v>
      </c>
      <c r="J68" s="15">
        <f t="shared" si="41"/>
        <v>-6.150000000000034</v>
      </c>
      <c r="K68" s="27">
        <v>-162.29</v>
      </c>
      <c r="L68" s="25">
        <f t="shared" si="42"/>
        <v>-156.13999999999996</v>
      </c>
    </row>
    <row r="69" spans="1:12" ht="12" customHeight="1">
      <c r="A69" s="14" t="s">
        <v>59</v>
      </c>
      <c r="B69" s="15">
        <v>1136000</v>
      </c>
      <c r="C69" s="15">
        <v>4646160</v>
      </c>
      <c r="D69" s="15">
        <f t="shared" si="37"/>
        <v>578.22</v>
      </c>
      <c r="E69" s="16">
        <v>16</v>
      </c>
      <c r="F69" s="16">
        <v>221.3</v>
      </c>
      <c r="G69" s="15">
        <f t="shared" si="38"/>
        <v>237.3</v>
      </c>
      <c r="H69" s="15">
        <f t="shared" si="39"/>
        <v>97.6</v>
      </c>
      <c r="I69" s="15">
        <f t="shared" si="40"/>
        <v>243.32</v>
      </c>
      <c r="J69" s="15">
        <f t="shared" si="41"/>
        <v>340.92</v>
      </c>
      <c r="K69" s="27">
        <v>-233.36</v>
      </c>
      <c r="L69" s="25">
        <f t="shared" si="42"/>
        <v>-574.28</v>
      </c>
    </row>
    <row r="70" spans="1:12" ht="12" customHeight="1">
      <c r="A70" s="14" t="s">
        <v>60</v>
      </c>
      <c r="B70" s="15">
        <v>745500</v>
      </c>
      <c r="C70" s="15">
        <v>963648</v>
      </c>
      <c r="D70" s="15">
        <f t="shared" si="37"/>
        <v>170.92</v>
      </c>
      <c r="E70" s="16">
        <v>6.2</v>
      </c>
      <c r="F70" s="16">
        <v>68.8</v>
      </c>
      <c r="G70" s="15">
        <f t="shared" si="38"/>
        <v>75</v>
      </c>
      <c r="H70" s="15">
        <f t="shared" si="39"/>
        <v>68.35</v>
      </c>
      <c r="I70" s="15">
        <f t="shared" si="40"/>
        <v>27.570000000000007</v>
      </c>
      <c r="J70" s="15">
        <f t="shared" si="41"/>
        <v>95.91999999999999</v>
      </c>
      <c r="K70" s="29">
        <v>-773.55</v>
      </c>
      <c r="L70" s="25">
        <f t="shared" si="42"/>
        <v>-869.4699999999999</v>
      </c>
    </row>
    <row r="71" spans="1:12" ht="12" customHeight="1">
      <c r="A71" s="14" t="s">
        <v>61</v>
      </c>
      <c r="B71" s="15">
        <v>198800</v>
      </c>
      <c r="C71" s="15">
        <v>825984</v>
      </c>
      <c r="D71" s="15">
        <f t="shared" si="37"/>
        <v>102.48</v>
      </c>
      <c r="E71" s="16">
        <v>13</v>
      </c>
      <c r="F71" s="16">
        <v>82.2</v>
      </c>
      <c r="G71" s="15">
        <f t="shared" si="38"/>
        <v>95.2</v>
      </c>
      <c r="H71" s="15">
        <f t="shared" si="39"/>
        <v>6.879999999999999</v>
      </c>
      <c r="I71" s="15">
        <f t="shared" si="40"/>
        <v>0.4000000000000057</v>
      </c>
      <c r="J71" s="15">
        <f t="shared" si="41"/>
        <v>7.280000000000001</v>
      </c>
      <c r="K71" s="27"/>
      <c r="L71" s="25">
        <f t="shared" si="42"/>
        <v>-7.280000000000001</v>
      </c>
    </row>
    <row r="72" spans="1:12" ht="12" customHeight="1">
      <c r="A72" s="9" t="s">
        <v>192</v>
      </c>
      <c r="B72" s="12">
        <f aca="true" t="shared" si="43" ref="B72:L72">SUM(B73:B77)</f>
        <v>958500</v>
      </c>
      <c r="C72" s="12">
        <f t="shared" si="43"/>
        <v>6642288</v>
      </c>
      <c r="D72" s="12">
        <f t="shared" si="43"/>
        <v>760.09</v>
      </c>
      <c r="E72" s="12">
        <f t="shared" si="43"/>
        <v>39.599999999999994</v>
      </c>
      <c r="F72" s="12">
        <f t="shared" si="43"/>
        <v>456.4</v>
      </c>
      <c r="G72" s="12">
        <f t="shared" si="43"/>
        <v>496</v>
      </c>
      <c r="H72" s="12">
        <f t="shared" si="43"/>
        <v>56.25</v>
      </c>
      <c r="I72" s="12">
        <f t="shared" si="43"/>
        <v>207.83999999999995</v>
      </c>
      <c r="J72" s="12">
        <f t="shared" si="43"/>
        <v>264.09</v>
      </c>
      <c r="K72" s="12">
        <f t="shared" si="43"/>
        <v>-33.1</v>
      </c>
      <c r="L72" s="12">
        <f t="shared" si="43"/>
        <v>-297.18999999999994</v>
      </c>
    </row>
    <row r="73" spans="1:12" ht="12" customHeight="1">
      <c r="A73" s="14" t="s">
        <v>63</v>
      </c>
      <c r="B73" s="15">
        <v>0</v>
      </c>
      <c r="C73" s="15">
        <v>0</v>
      </c>
      <c r="D73" s="15">
        <f>ROUNDUP((B73+C73)/10000,2)</f>
        <v>0</v>
      </c>
      <c r="E73" s="16"/>
      <c r="F73" s="16"/>
      <c r="G73" s="15">
        <f>E73+F73</f>
        <v>0</v>
      </c>
      <c r="H73" s="15">
        <f aca="true" t="shared" si="44" ref="H73:I77">ROUNDUP(B73/10000,2)-E73</f>
        <v>0</v>
      </c>
      <c r="I73" s="15">
        <f t="shared" si="44"/>
        <v>0</v>
      </c>
      <c r="J73" s="15">
        <f>D73-G73</f>
        <v>0</v>
      </c>
      <c r="K73" s="27">
        <v>-33.1</v>
      </c>
      <c r="L73" s="25">
        <f>K73-J73</f>
        <v>-33.1</v>
      </c>
    </row>
    <row r="74" spans="1:12" ht="12" customHeight="1">
      <c r="A74" s="14" t="s">
        <v>300</v>
      </c>
      <c r="B74" s="15"/>
      <c r="C74" s="15"/>
      <c r="D74" s="15">
        <f>ROUNDUP((B74+C74)/10000,2)</f>
        <v>0</v>
      </c>
      <c r="E74" s="16"/>
      <c r="F74" s="16"/>
      <c r="G74" s="15">
        <f>E74+F74</f>
        <v>0</v>
      </c>
      <c r="H74" s="15">
        <f t="shared" si="44"/>
        <v>0</v>
      </c>
      <c r="I74" s="15">
        <f t="shared" si="44"/>
        <v>0</v>
      </c>
      <c r="J74" s="15">
        <f>D74-G74</f>
        <v>0</v>
      </c>
      <c r="K74" s="27"/>
      <c r="L74" s="25">
        <f>K74-J74</f>
        <v>0</v>
      </c>
    </row>
    <row r="75" spans="1:12" ht="12" customHeight="1">
      <c r="A75" s="14" t="s">
        <v>64</v>
      </c>
      <c r="B75" s="15">
        <v>369200</v>
      </c>
      <c r="C75" s="15">
        <v>2753280</v>
      </c>
      <c r="D75" s="15">
        <f>ROUNDUP((B75+C75)/10000,2)</f>
        <v>312.25</v>
      </c>
      <c r="E75" s="16">
        <v>7.7</v>
      </c>
      <c r="F75" s="16">
        <v>136.4</v>
      </c>
      <c r="G75" s="15">
        <f>E75+F75</f>
        <v>144.1</v>
      </c>
      <c r="H75" s="15">
        <f t="shared" si="44"/>
        <v>29.220000000000002</v>
      </c>
      <c r="I75" s="15">
        <f t="shared" si="44"/>
        <v>138.92999999999998</v>
      </c>
      <c r="J75" s="15">
        <f>D75-G75</f>
        <v>168.15</v>
      </c>
      <c r="K75" s="27"/>
      <c r="L75" s="25">
        <f>K75-J75</f>
        <v>-168.15</v>
      </c>
    </row>
    <row r="76" spans="1:12" ht="12" customHeight="1">
      <c r="A76" s="14" t="s">
        <v>65</v>
      </c>
      <c r="B76" s="15">
        <v>355000</v>
      </c>
      <c r="C76" s="15">
        <v>2237040</v>
      </c>
      <c r="D76" s="15">
        <f>ROUNDUP((B76+C76)/10000,2)</f>
        <v>259.21</v>
      </c>
      <c r="E76" s="16">
        <v>7</v>
      </c>
      <c r="F76" s="16">
        <v>207.6</v>
      </c>
      <c r="G76" s="15">
        <f>E76+F76</f>
        <v>214.6</v>
      </c>
      <c r="H76" s="15">
        <f t="shared" si="44"/>
        <v>28.5</v>
      </c>
      <c r="I76" s="15">
        <f t="shared" si="44"/>
        <v>16.109999999999985</v>
      </c>
      <c r="J76" s="15">
        <f>D76-G76</f>
        <v>44.609999999999985</v>
      </c>
      <c r="K76" s="27"/>
      <c r="L76" s="25">
        <f>K76-J76</f>
        <v>-44.609999999999985</v>
      </c>
    </row>
    <row r="77" spans="1:12" ht="12" customHeight="1">
      <c r="A77" s="14" t="s">
        <v>66</v>
      </c>
      <c r="B77" s="15">
        <v>234300</v>
      </c>
      <c r="C77" s="15">
        <v>1651968</v>
      </c>
      <c r="D77" s="15">
        <f>ROUNDUP((B77+C77)/10000,2)</f>
        <v>188.63</v>
      </c>
      <c r="E77" s="16">
        <v>24.9</v>
      </c>
      <c r="F77" s="16">
        <v>112.4</v>
      </c>
      <c r="G77" s="15">
        <f>E77+F77</f>
        <v>137.3</v>
      </c>
      <c r="H77" s="15">
        <f t="shared" si="44"/>
        <v>-1.4699999999999989</v>
      </c>
      <c r="I77" s="15">
        <f t="shared" si="44"/>
        <v>52.79999999999998</v>
      </c>
      <c r="J77" s="15">
        <f>D77-G77</f>
        <v>51.329999999999984</v>
      </c>
      <c r="K77" s="27"/>
      <c r="L77" s="25">
        <f>K77-J77</f>
        <v>-51.329999999999984</v>
      </c>
    </row>
    <row r="78" spans="1:12" ht="12" customHeight="1">
      <c r="A78" s="9" t="s">
        <v>67</v>
      </c>
      <c r="B78" s="12">
        <f aca="true" t="shared" si="45" ref="B78:L78">SUM(B79:B86)</f>
        <v>2300400</v>
      </c>
      <c r="C78" s="12">
        <f t="shared" si="45"/>
        <v>8328672</v>
      </c>
      <c r="D78" s="12">
        <f t="shared" si="45"/>
        <v>1062.93</v>
      </c>
      <c r="E78" s="12">
        <f t="shared" si="45"/>
        <v>192.60000000000002</v>
      </c>
      <c r="F78" s="12">
        <f t="shared" si="45"/>
        <v>711.3</v>
      </c>
      <c r="G78" s="12">
        <f t="shared" si="45"/>
        <v>903.9</v>
      </c>
      <c r="H78" s="12">
        <f t="shared" si="45"/>
        <v>37.44</v>
      </c>
      <c r="I78" s="12">
        <f t="shared" si="45"/>
        <v>121.59</v>
      </c>
      <c r="J78" s="12">
        <f t="shared" si="45"/>
        <v>159.02999999999997</v>
      </c>
      <c r="K78" s="12">
        <f t="shared" si="45"/>
        <v>-198.82999999999998</v>
      </c>
      <c r="L78" s="12">
        <f t="shared" si="45"/>
        <v>-357.86</v>
      </c>
    </row>
    <row r="79" spans="1:12" ht="12" customHeight="1">
      <c r="A79" s="14" t="s">
        <v>68</v>
      </c>
      <c r="B79" s="15"/>
      <c r="C79" s="15"/>
      <c r="D79" s="15">
        <f aca="true" t="shared" si="46" ref="D79:D86">ROUNDUP((B79+C79)/10000,2)</f>
        <v>0</v>
      </c>
      <c r="E79" s="16"/>
      <c r="F79" s="16"/>
      <c r="G79" s="15">
        <f aca="true" t="shared" si="47" ref="G79:G86">E79+F79</f>
        <v>0</v>
      </c>
      <c r="H79" s="15">
        <f aca="true" t="shared" si="48" ref="H79:H86">ROUNDUP(B79/10000,2)-E79</f>
        <v>0</v>
      </c>
      <c r="I79" s="15">
        <f aca="true" t="shared" si="49" ref="I79:I86">ROUNDUP(C79/10000,2)-F79</f>
        <v>0</v>
      </c>
      <c r="J79" s="15">
        <f aca="true" t="shared" si="50" ref="J79:J86">D79-G79</f>
        <v>0</v>
      </c>
      <c r="K79" s="27">
        <v>-100.49</v>
      </c>
      <c r="L79" s="25">
        <f aca="true" t="shared" si="51" ref="L79:L86">K79-J79</f>
        <v>-100.49</v>
      </c>
    </row>
    <row r="80" spans="1:12" ht="12" customHeight="1">
      <c r="A80" s="14" t="s">
        <v>301</v>
      </c>
      <c r="B80" s="15"/>
      <c r="C80" s="15"/>
      <c r="D80" s="15">
        <f t="shared" si="46"/>
        <v>0</v>
      </c>
      <c r="E80" s="16"/>
      <c r="F80" s="16"/>
      <c r="G80" s="15">
        <f t="shared" si="47"/>
        <v>0</v>
      </c>
      <c r="H80" s="15">
        <f t="shared" si="48"/>
        <v>0</v>
      </c>
      <c r="I80" s="15">
        <f t="shared" si="49"/>
        <v>0</v>
      </c>
      <c r="J80" s="15">
        <f t="shared" si="50"/>
        <v>0</v>
      </c>
      <c r="K80" s="27"/>
      <c r="L80" s="25">
        <f t="shared" si="51"/>
        <v>0</v>
      </c>
    </row>
    <row r="81" spans="1:12" ht="12" customHeight="1">
      <c r="A81" s="14" t="s">
        <v>302</v>
      </c>
      <c r="B81" s="15">
        <v>92300</v>
      </c>
      <c r="C81" s="15">
        <v>34416</v>
      </c>
      <c r="D81" s="15">
        <f t="shared" si="46"/>
        <v>12.68</v>
      </c>
      <c r="E81" s="17">
        <v>0</v>
      </c>
      <c r="F81" s="17">
        <v>0</v>
      </c>
      <c r="G81" s="18">
        <f t="shared" si="47"/>
        <v>0</v>
      </c>
      <c r="H81" s="15">
        <f t="shared" si="48"/>
        <v>9.23</v>
      </c>
      <c r="I81" s="15">
        <f t="shared" si="49"/>
        <v>3.4499999999999997</v>
      </c>
      <c r="J81" s="18">
        <f t="shared" si="50"/>
        <v>12.68</v>
      </c>
      <c r="K81" s="27"/>
      <c r="L81" s="25">
        <f t="shared" si="51"/>
        <v>-12.68</v>
      </c>
    </row>
    <row r="82" spans="1:12" ht="12" customHeight="1">
      <c r="A82" s="14" t="s">
        <v>303</v>
      </c>
      <c r="B82" s="15">
        <v>78100</v>
      </c>
      <c r="C82" s="15">
        <v>206496</v>
      </c>
      <c r="D82" s="15">
        <f t="shared" si="46"/>
        <v>28.46</v>
      </c>
      <c r="E82" s="17">
        <v>0</v>
      </c>
      <c r="F82" s="17">
        <v>0</v>
      </c>
      <c r="G82" s="18">
        <f t="shared" si="47"/>
        <v>0</v>
      </c>
      <c r="H82" s="15">
        <f t="shared" si="48"/>
        <v>7.81</v>
      </c>
      <c r="I82" s="15">
        <f t="shared" si="49"/>
        <v>20.650000000000002</v>
      </c>
      <c r="J82" s="18">
        <f t="shared" si="50"/>
        <v>28.46</v>
      </c>
      <c r="K82" s="27"/>
      <c r="L82" s="25">
        <f t="shared" si="51"/>
        <v>-28.46</v>
      </c>
    </row>
    <row r="83" spans="1:12" ht="12" customHeight="1">
      <c r="A83" s="14" t="s">
        <v>69</v>
      </c>
      <c r="B83" s="15">
        <v>589300</v>
      </c>
      <c r="C83" s="15">
        <v>963648</v>
      </c>
      <c r="D83" s="15">
        <f t="shared" si="46"/>
        <v>155.29999999999998</v>
      </c>
      <c r="E83" s="16">
        <v>31.8</v>
      </c>
      <c r="F83" s="16">
        <v>242.6</v>
      </c>
      <c r="G83" s="15">
        <f t="shared" si="47"/>
        <v>274.4</v>
      </c>
      <c r="H83" s="15">
        <f t="shared" si="48"/>
        <v>27.13</v>
      </c>
      <c r="I83" s="15">
        <f t="shared" si="49"/>
        <v>-146.23</v>
      </c>
      <c r="J83" s="15">
        <f t="shared" si="50"/>
        <v>-119.1</v>
      </c>
      <c r="K83" s="27"/>
      <c r="L83" s="25">
        <f t="shared" si="51"/>
        <v>119.1</v>
      </c>
    </row>
    <row r="84" spans="1:12" ht="12" customHeight="1">
      <c r="A84" s="14" t="s">
        <v>71</v>
      </c>
      <c r="B84" s="15">
        <v>291100</v>
      </c>
      <c r="C84" s="15">
        <v>1273392</v>
      </c>
      <c r="D84" s="15">
        <f t="shared" si="46"/>
        <v>156.45</v>
      </c>
      <c r="E84" s="16">
        <v>25.7</v>
      </c>
      <c r="F84" s="16">
        <v>104.5</v>
      </c>
      <c r="G84" s="15">
        <f t="shared" si="47"/>
        <v>130.2</v>
      </c>
      <c r="H84" s="15">
        <f t="shared" si="48"/>
        <v>3.41</v>
      </c>
      <c r="I84" s="15">
        <f t="shared" si="49"/>
        <v>22.840000000000003</v>
      </c>
      <c r="J84" s="15">
        <f t="shared" si="50"/>
        <v>26.25</v>
      </c>
      <c r="K84" s="27"/>
      <c r="L84" s="25">
        <f t="shared" si="51"/>
        <v>-26.25</v>
      </c>
    </row>
    <row r="85" spans="1:12" ht="12" customHeight="1">
      <c r="A85" s="14" t="s">
        <v>72</v>
      </c>
      <c r="B85" s="15">
        <v>397600</v>
      </c>
      <c r="C85" s="15">
        <v>1789632</v>
      </c>
      <c r="D85" s="15">
        <f t="shared" si="46"/>
        <v>218.73</v>
      </c>
      <c r="E85" s="16">
        <v>27.4</v>
      </c>
      <c r="F85" s="16">
        <v>117.9</v>
      </c>
      <c r="G85" s="15">
        <f t="shared" si="47"/>
        <v>145.3</v>
      </c>
      <c r="H85" s="15">
        <f t="shared" si="48"/>
        <v>12.36</v>
      </c>
      <c r="I85" s="15">
        <f t="shared" si="49"/>
        <v>61.06999999999999</v>
      </c>
      <c r="J85" s="15">
        <f t="shared" si="50"/>
        <v>73.42999999999998</v>
      </c>
      <c r="K85" s="27">
        <v>-98.34</v>
      </c>
      <c r="L85" s="25">
        <f t="shared" si="51"/>
        <v>-171.76999999999998</v>
      </c>
    </row>
    <row r="86" spans="1:12" ht="12" customHeight="1">
      <c r="A86" s="14" t="s">
        <v>70</v>
      </c>
      <c r="B86" s="15">
        <v>852000</v>
      </c>
      <c r="C86" s="15">
        <v>4061088</v>
      </c>
      <c r="D86" s="15">
        <f t="shared" si="46"/>
        <v>491.31</v>
      </c>
      <c r="E86" s="16">
        <v>107.7</v>
      </c>
      <c r="F86" s="16">
        <v>246.3</v>
      </c>
      <c r="G86" s="15">
        <f t="shared" si="47"/>
        <v>354</v>
      </c>
      <c r="H86" s="15">
        <f t="shared" si="48"/>
        <v>-22.5</v>
      </c>
      <c r="I86" s="15">
        <f t="shared" si="49"/>
        <v>159.81</v>
      </c>
      <c r="J86" s="15">
        <f t="shared" si="50"/>
        <v>137.31</v>
      </c>
      <c r="K86" s="27"/>
      <c r="L86" s="25">
        <f t="shared" si="51"/>
        <v>-137.31</v>
      </c>
    </row>
    <row r="87" spans="1:12" ht="12" customHeight="1">
      <c r="A87" s="9" t="s">
        <v>73</v>
      </c>
      <c r="B87" s="12">
        <f aca="true" t="shared" si="52" ref="B87:L87">SUM(B88:B101)</f>
        <v>7760300</v>
      </c>
      <c r="C87" s="12">
        <f t="shared" si="52"/>
        <v>27773712</v>
      </c>
      <c r="D87" s="12">
        <f t="shared" si="52"/>
        <v>3553.4399999999996</v>
      </c>
      <c r="E87" s="12">
        <f t="shared" si="52"/>
        <v>285.5</v>
      </c>
      <c r="F87" s="12">
        <f t="shared" si="52"/>
        <v>2100.5</v>
      </c>
      <c r="G87" s="12">
        <f t="shared" si="52"/>
        <v>2386</v>
      </c>
      <c r="H87" s="12">
        <f t="shared" si="52"/>
        <v>490.53</v>
      </c>
      <c r="I87" s="12">
        <f t="shared" si="52"/>
        <v>676.9099999999999</v>
      </c>
      <c r="J87" s="12">
        <f t="shared" si="52"/>
        <v>1167.4399999999998</v>
      </c>
      <c r="K87" s="12">
        <f t="shared" si="52"/>
        <v>-798.4200000000001</v>
      </c>
      <c r="L87" s="12">
        <f t="shared" si="52"/>
        <v>-1965.8600000000001</v>
      </c>
    </row>
    <row r="88" spans="1:12" ht="12" customHeight="1">
      <c r="A88" s="14" t="s">
        <v>74</v>
      </c>
      <c r="B88" s="15"/>
      <c r="C88" s="15"/>
      <c r="D88" s="15">
        <f aca="true" t="shared" si="53" ref="D88:D101">ROUNDUP((B88+C88)/10000,2)</f>
        <v>0</v>
      </c>
      <c r="E88" s="16"/>
      <c r="F88" s="16"/>
      <c r="G88" s="15">
        <f aca="true" t="shared" si="54" ref="G88:G101">E88+F88</f>
        <v>0</v>
      </c>
      <c r="H88" s="15">
        <f aca="true" t="shared" si="55" ref="H88:H101">ROUNDUP(B88/10000,2)-E88</f>
        <v>0</v>
      </c>
      <c r="I88" s="15">
        <f>ROUNDUP(C88/10000,2)-F88</f>
        <v>0</v>
      </c>
      <c r="J88" s="15">
        <f aca="true" t="shared" si="56" ref="J88:J101">D88-G88</f>
        <v>0</v>
      </c>
      <c r="K88" s="27">
        <v>-378.66</v>
      </c>
      <c r="L88" s="25">
        <f aca="true" t="shared" si="57" ref="L88:L101">K88-J88</f>
        <v>-378.66</v>
      </c>
    </row>
    <row r="89" spans="1:12" ht="12" customHeight="1">
      <c r="A89" s="14" t="s">
        <v>304</v>
      </c>
      <c r="B89" s="15"/>
      <c r="C89" s="15"/>
      <c r="D89" s="15">
        <f t="shared" si="53"/>
        <v>0</v>
      </c>
      <c r="E89" s="16"/>
      <c r="F89" s="16"/>
      <c r="G89" s="15">
        <f t="shared" si="54"/>
        <v>0</v>
      </c>
      <c r="H89" s="15">
        <f t="shared" si="55"/>
        <v>0</v>
      </c>
      <c r="I89" s="15">
        <f>ROUNDUP(C89/10000,2)-F89</f>
        <v>0</v>
      </c>
      <c r="J89" s="15">
        <f t="shared" si="56"/>
        <v>0</v>
      </c>
      <c r="K89" s="27"/>
      <c r="L89" s="25">
        <f t="shared" si="57"/>
        <v>0</v>
      </c>
    </row>
    <row r="90" spans="1:12" ht="12" customHeight="1">
      <c r="A90" s="14" t="s">
        <v>305</v>
      </c>
      <c r="B90" s="15">
        <v>269800</v>
      </c>
      <c r="C90" s="15">
        <v>172080</v>
      </c>
      <c r="D90" s="15">
        <f t="shared" si="53"/>
        <v>44.19</v>
      </c>
      <c r="E90" s="17">
        <v>0</v>
      </c>
      <c r="F90" s="17">
        <v>0</v>
      </c>
      <c r="G90" s="18">
        <f t="shared" si="54"/>
        <v>0</v>
      </c>
      <c r="H90" s="15">
        <f t="shared" si="55"/>
        <v>26.98</v>
      </c>
      <c r="I90" s="15">
        <f>ROUNDUP(C90/10000,2)-F90</f>
        <v>17.21</v>
      </c>
      <c r="J90" s="18">
        <f t="shared" si="56"/>
        <v>44.19</v>
      </c>
      <c r="K90" s="27"/>
      <c r="L90" s="25">
        <f t="shared" si="57"/>
        <v>-44.19</v>
      </c>
    </row>
    <row r="91" spans="1:12" ht="12" customHeight="1">
      <c r="A91" s="14" t="s">
        <v>306</v>
      </c>
      <c r="B91" s="15">
        <v>35500</v>
      </c>
      <c r="C91" s="15">
        <v>172080</v>
      </c>
      <c r="D91" s="15">
        <f t="shared" si="53"/>
        <v>20.76</v>
      </c>
      <c r="E91" s="17"/>
      <c r="F91" s="17"/>
      <c r="G91" s="18">
        <f t="shared" si="54"/>
        <v>0</v>
      </c>
      <c r="H91" s="15">
        <f t="shared" si="55"/>
        <v>3.55</v>
      </c>
      <c r="I91" s="15">
        <f>ROUNDUP(C91/10000,2)-F91</f>
        <v>17.21</v>
      </c>
      <c r="J91" s="18">
        <f t="shared" si="56"/>
        <v>20.76</v>
      </c>
      <c r="K91" s="27"/>
      <c r="L91" s="25">
        <f t="shared" si="57"/>
        <v>-20.76</v>
      </c>
    </row>
    <row r="92" spans="1:12" ht="12" customHeight="1">
      <c r="A92" s="14" t="s">
        <v>307</v>
      </c>
      <c r="B92" s="15">
        <v>0</v>
      </c>
      <c r="C92" s="15">
        <v>0</v>
      </c>
      <c r="D92" s="15">
        <f t="shared" si="53"/>
        <v>0</v>
      </c>
      <c r="E92" s="16"/>
      <c r="F92" s="16"/>
      <c r="G92" s="15">
        <f t="shared" si="54"/>
        <v>0</v>
      </c>
      <c r="H92" s="15">
        <f t="shared" si="55"/>
        <v>0</v>
      </c>
      <c r="I92" s="15">
        <v>0</v>
      </c>
      <c r="J92" s="15">
        <f t="shared" si="56"/>
        <v>0</v>
      </c>
      <c r="K92" s="27"/>
      <c r="L92" s="25">
        <f t="shared" si="57"/>
        <v>0</v>
      </c>
    </row>
    <row r="93" spans="1:12" ht="12" customHeight="1">
      <c r="A93" s="14" t="s">
        <v>75</v>
      </c>
      <c r="B93" s="15">
        <v>660300</v>
      </c>
      <c r="C93" s="15">
        <v>1892880</v>
      </c>
      <c r="D93" s="15">
        <f t="shared" si="53"/>
        <v>255.32</v>
      </c>
      <c r="E93" s="16">
        <v>38.1</v>
      </c>
      <c r="F93" s="16">
        <v>280.6</v>
      </c>
      <c r="G93" s="15">
        <f t="shared" si="54"/>
        <v>318.70000000000005</v>
      </c>
      <c r="H93" s="15">
        <f t="shared" si="55"/>
        <v>27.93</v>
      </c>
      <c r="I93" s="15">
        <f aca="true" t="shared" si="58" ref="I93:I101">ROUNDUP(C93/10000,2)-F93</f>
        <v>-91.31000000000003</v>
      </c>
      <c r="J93" s="15">
        <f t="shared" si="56"/>
        <v>-63.38000000000005</v>
      </c>
      <c r="K93" s="27"/>
      <c r="L93" s="25">
        <f t="shared" si="57"/>
        <v>63.38000000000005</v>
      </c>
    </row>
    <row r="94" spans="1:12" ht="12" customHeight="1">
      <c r="A94" s="14" t="s">
        <v>76</v>
      </c>
      <c r="B94" s="15">
        <v>951400</v>
      </c>
      <c r="C94" s="15">
        <v>2340288</v>
      </c>
      <c r="D94" s="15">
        <f t="shared" si="53"/>
        <v>329.17</v>
      </c>
      <c r="E94" s="16">
        <v>10.6</v>
      </c>
      <c r="F94" s="16">
        <v>331.1</v>
      </c>
      <c r="G94" s="15">
        <f t="shared" si="54"/>
        <v>341.70000000000005</v>
      </c>
      <c r="H94" s="15">
        <f t="shared" si="55"/>
        <v>84.54</v>
      </c>
      <c r="I94" s="15">
        <f t="shared" si="58"/>
        <v>-97.07000000000002</v>
      </c>
      <c r="J94" s="15">
        <f t="shared" si="56"/>
        <v>-12.53000000000003</v>
      </c>
      <c r="K94" s="27"/>
      <c r="L94" s="25">
        <f t="shared" si="57"/>
        <v>12.53000000000003</v>
      </c>
    </row>
    <row r="95" spans="1:12" ht="12" customHeight="1">
      <c r="A95" s="14" t="s">
        <v>78</v>
      </c>
      <c r="B95" s="15">
        <v>269800</v>
      </c>
      <c r="C95" s="15">
        <v>1066896</v>
      </c>
      <c r="D95" s="15">
        <f t="shared" si="53"/>
        <v>133.67</v>
      </c>
      <c r="E95" s="16">
        <v>4.2</v>
      </c>
      <c r="F95" s="16">
        <v>75.8</v>
      </c>
      <c r="G95" s="15">
        <f t="shared" si="54"/>
        <v>80</v>
      </c>
      <c r="H95" s="15">
        <f t="shared" si="55"/>
        <v>22.78</v>
      </c>
      <c r="I95" s="15">
        <f t="shared" si="58"/>
        <v>30.890000000000015</v>
      </c>
      <c r="J95" s="15">
        <f t="shared" si="56"/>
        <v>53.66999999999999</v>
      </c>
      <c r="K95" s="27"/>
      <c r="L95" s="25">
        <f t="shared" si="57"/>
        <v>-53.66999999999999</v>
      </c>
    </row>
    <row r="96" spans="1:12" ht="12" customHeight="1">
      <c r="A96" s="14" t="s">
        <v>77</v>
      </c>
      <c r="B96" s="15">
        <v>42600</v>
      </c>
      <c r="C96" s="15">
        <v>240912</v>
      </c>
      <c r="D96" s="15">
        <f t="shared" si="53"/>
        <v>28.360000000000003</v>
      </c>
      <c r="E96" s="16">
        <v>2.4</v>
      </c>
      <c r="F96" s="16">
        <v>12.1</v>
      </c>
      <c r="G96" s="15">
        <f t="shared" si="54"/>
        <v>14.5</v>
      </c>
      <c r="H96" s="15">
        <f t="shared" si="55"/>
        <v>1.8599999999999999</v>
      </c>
      <c r="I96" s="15">
        <f t="shared" si="58"/>
        <v>12.000000000000002</v>
      </c>
      <c r="J96" s="15">
        <f t="shared" si="56"/>
        <v>13.860000000000003</v>
      </c>
      <c r="K96" s="27"/>
      <c r="L96" s="25">
        <f t="shared" si="57"/>
        <v>-13.860000000000003</v>
      </c>
    </row>
    <row r="97" spans="1:12" ht="12" customHeight="1">
      <c r="A97" s="14" t="s">
        <v>81</v>
      </c>
      <c r="B97" s="15">
        <v>994000</v>
      </c>
      <c r="C97" s="15">
        <v>2477952</v>
      </c>
      <c r="D97" s="15">
        <f t="shared" si="53"/>
        <v>347.2</v>
      </c>
      <c r="E97" s="16">
        <v>67.4</v>
      </c>
      <c r="F97" s="16">
        <v>316.6</v>
      </c>
      <c r="G97" s="15">
        <f t="shared" si="54"/>
        <v>384</v>
      </c>
      <c r="H97" s="15">
        <f t="shared" si="55"/>
        <v>32</v>
      </c>
      <c r="I97" s="15">
        <f t="shared" si="58"/>
        <v>-68.80000000000004</v>
      </c>
      <c r="J97" s="15">
        <f t="shared" si="56"/>
        <v>-36.80000000000001</v>
      </c>
      <c r="K97" s="27"/>
      <c r="L97" s="25">
        <f t="shared" si="57"/>
        <v>36.80000000000001</v>
      </c>
    </row>
    <row r="98" spans="1:12" ht="12" customHeight="1">
      <c r="A98" s="14" t="s">
        <v>82</v>
      </c>
      <c r="B98" s="15">
        <v>788100</v>
      </c>
      <c r="C98" s="15">
        <v>2822112</v>
      </c>
      <c r="D98" s="15">
        <f t="shared" si="53"/>
        <v>361.03</v>
      </c>
      <c r="E98" s="16">
        <v>9.7</v>
      </c>
      <c r="F98" s="16">
        <v>204.5</v>
      </c>
      <c r="G98" s="15">
        <f t="shared" si="54"/>
        <v>214.2</v>
      </c>
      <c r="H98" s="15">
        <f t="shared" si="55"/>
        <v>69.11</v>
      </c>
      <c r="I98" s="15">
        <f t="shared" si="58"/>
        <v>77.71999999999997</v>
      </c>
      <c r="J98" s="15">
        <f t="shared" si="56"/>
        <v>146.82999999999998</v>
      </c>
      <c r="K98" s="27">
        <v>-13.33</v>
      </c>
      <c r="L98" s="25">
        <f t="shared" si="57"/>
        <v>-160.16</v>
      </c>
    </row>
    <row r="99" spans="1:12" ht="12" customHeight="1">
      <c r="A99" s="14" t="s">
        <v>79</v>
      </c>
      <c r="B99" s="15">
        <v>1562000</v>
      </c>
      <c r="C99" s="15">
        <v>7433856</v>
      </c>
      <c r="D99" s="15">
        <f t="shared" si="53"/>
        <v>899.59</v>
      </c>
      <c r="E99" s="16">
        <v>85.3</v>
      </c>
      <c r="F99" s="16">
        <v>336.6</v>
      </c>
      <c r="G99" s="15">
        <f t="shared" si="54"/>
        <v>421.90000000000003</v>
      </c>
      <c r="H99" s="15">
        <f t="shared" si="55"/>
        <v>70.89999999999999</v>
      </c>
      <c r="I99" s="15">
        <f t="shared" si="58"/>
        <v>406.78999999999996</v>
      </c>
      <c r="J99" s="15">
        <f t="shared" si="56"/>
        <v>477.69</v>
      </c>
      <c r="K99" s="27">
        <v>-406.43</v>
      </c>
      <c r="L99" s="25">
        <f t="shared" si="57"/>
        <v>-884.12</v>
      </c>
    </row>
    <row r="100" spans="1:12" ht="12" customHeight="1">
      <c r="A100" s="14" t="s">
        <v>80</v>
      </c>
      <c r="B100" s="15">
        <v>1462600</v>
      </c>
      <c r="C100" s="15">
        <v>6814368</v>
      </c>
      <c r="D100" s="15">
        <f t="shared" si="53"/>
        <v>827.7</v>
      </c>
      <c r="E100" s="16">
        <v>50.6</v>
      </c>
      <c r="F100" s="16">
        <v>370.7</v>
      </c>
      <c r="G100" s="15">
        <f t="shared" si="54"/>
        <v>421.3</v>
      </c>
      <c r="H100" s="15">
        <f t="shared" si="55"/>
        <v>95.66</v>
      </c>
      <c r="I100" s="15">
        <f t="shared" si="58"/>
        <v>310.73999999999995</v>
      </c>
      <c r="J100" s="15">
        <f t="shared" si="56"/>
        <v>406.40000000000003</v>
      </c>
      <c r="K100" s="27"/>
      <c r="L100" s="25">
        <f t="shared" si="57"/>
        <v>-406.40000000000003</v>
      </c>
    </row>
    <row r="101" spans="1:12" ht="12" customHeight="1">
      <c r="A101" s="14" t="s">
        <v>83</v>
      </c>
      <c r="B101" s="15">
        <v>724200</v>
      </c>
      <c r="C101" s="15">
        <v>2340288</v>
      </c>
      <c r="D101" s="15">
        <f t="shared" si="53"/>
        <v>306.45</v>
      </c>
      <c r="E101" s="16">
        <v>17.2</v>
      </c>
      <c r="F101" s="16">
        <v>172.5</v>
      </c>
      <c r="G101" s="15">
        <f t="shared" si="54"/>
        <v>189.7</v>
      </c>
      <c r="H101" s="15">
        <f t="shared" si="55"/>
        <v>55.22</v>
      </c>
      <c r="I101" s="15">
        <f t="shared" si="58"/>
        <v>61.53</v>
      </c>
      <c r="J101" s="15">
        <f t="shared" si="56"/>
        <v>116.75</v>
      </c>
      <c r="K101" s="27"/>
      <c r="L101" s="25">
        <f t="shared" si="57"/>
        <v>-116.75</v>
      </c>
    </row>
    <row r="102" spans="1:12" ht="12" customHeight="1">
      <c r="A102" s="9" t="s">
        <v>84</v>
      </c>
      <c r="B102" s="12">
        <f aca="true" t="shared" si="59" ref="B102:L102">SUM(B103:B109)</f>
        <v>6446800</v>
      </c>
      <c r="C102" s="12">
        <f t="shared" si="59"/>
        <v>15831360</v>
      </c>
      <c r="D102" s="12">
        <f t="shared" si="59"/>
        <v>2227.8399999999997</v>
      </c>
      <c r="E102" s="12">
        <f t="shared" si="59"/>
        <v>637.2199999999999</v>
      </c>
      <c r="F102" s="12">
        <f t="shared" si="59"/>
        <v>2090.2</v>
      </c>
      <c r="G102" s="12">
        <f t="shared" si="59"/>
        <v>2727.42</v>
      </c>
      <c r="H102" s="12">
        <f t="shared" si="59"/>
        <v>7.460000000000036</v>
      </c>
      <c r="I102" s="12">
        <f t="shared" si="59"/>
        <v>-507.0400000000001</v>
      </c>
      <c r="J102" s="12">
        <f t="shared" si="59"/>
        <v>-499.58000000000015</v>
      </c>
      <c r="K102" s="12">
        <f t="shared" si="59"/>
        <v>-1343.69</v>
      </c>
      <c r="L102" s="12">
        <f t="shared" si="59"/>
        <v>-844.1099999999999</v>
      </c>
    </row>
    <row r="103" spans="1:12" ht="12" customHeight="1">
      <c r="A103" s="14" t="s">
        <v>85</v>
      </c>
      <c r="B103" s="15">
        <v>0</v>
      </c>
      <c r="C103" s="15">
        <v>0</v>
      </c>
      <c r="D103" s="15">
        <f aca="true" t="shared" si="60" ref="D103:D109">ROUNDUP((B103+C103)/10000,2)</f>
        <v>0</v>
      </c>
      <c r="E103" s="16">
        <v>0</v>
      </c>
      <c r="F103" s="16">
        <v>0</v>
      </c>
      <c r="G103" s="15">
        <f aca="true" t="shared" si="61" ref="G103:G109">E103+F103</f>
        <v>0</v>
      </c>
      <c r="H103" s="15">
        <f aca="true" t="shared" si="62" ref="H103:H109">ROUNDUP(B103/10000,2)-E103</f>
        <v>0</v>
      </c>
      <c r="I103" s="15">
        <f aca="true" t="shared" si="63" ref="I103:I109">ROUNDUP(C103/10000,2)-F103</f>
        <v>0</v>
      </c>
      <c r="J103" s="15">
        <f aca="true" t="shared" si="64" ref="J103:J109">D103-G103</f>
        <v>0</v>
      </c>
      <c r="K103" s="27">
        <v>-79.78</v>
      </c>
      <c r="L103" s="25">
        <f aca="true" t="shared" si="65" ref="L103:L109">K103-J103</f>
        <v>-79.78</v>
      </c>
    </row>
    <row r="104" spans="1:12" ht="12" customHeight="1">
      <c r="A104" s="14" t="s">
        <v>308</v>
      </c>
      <c r="B104" s="15"/>
      <c r="C104" s="15"/>
      <c r="D104" s="15">
        <f t="shared" si="60"/>
        <v>0</v>
      </c>
      <c r="E104" s="16">
        <v>79.92</v>
      </c>
      <c r="F104" s="16">
        <v>0</v>
      </c>
      <c r="G104" s="15">
        <f t="shared" si="61"/>
        <v>79.92</v>
      </c>
      <c r="H104" s="15">
        <f t="shared" si="62"/>
        <v>-79.92</v>
      </c>
      <c r="I104" s="15">
        <f t="shared" si="63"/>
        <v>0</v>
      </c>
      <c r="J104" s="15">
        <f t="shared" si="64"/>
        <v>-79.92</v>
      </c>
      <c r="K104" s="27"/>
      <c r="L104" s="25">
        <f t="shared" si="65"/>
        <v>79.92</v>
      </c>
    </row>
    <row r="105" spans="1:12" ht="12" customHeight="1">
      <c r="A105" s="14" t="s">
        <v>86</v>
      </c>
      <c r="B105" s="15">
        <v>1299300</v>
      </c>
      <c r="C105" s="15">
        <v>3579264</v>
      </c>
      <c r="D105" s="15">
        <f t="shared" si="60"/>
        <v>487.86</v>
      </c>
      <c r="E105" s="16">
        <v>189.6</v>
      </c>
      <c r="F105" s="16">
        <v>501.6</v>
      </c>
      <c r="G105" s="15">
        <f t="shared" si="61"/>
        <v>691.2</v>
      </c>
      <c r="H105" s="15">
        <f t="shared" si="62"/>
        <v>-59.66999999999999</v>
      </c>
      <c r="I105" s="15">
        <f t="shared" si="63"/>
        <v>-143.67000000000002</v>
      </c>
      <c r="J105" s="15">
        <f t="shared" si="64"/>
        <v>-203.34000000000003</v>
      </c>
      <c r="K105" s="27"/>
      <c r="L105" s="25">
        <f t="shared" si="65"/>
        <v>203.34000000000003</v>
      </c>
    </row>
    <row r="106" spans="1:12" ht="12" customHeight="1">
      <c r="A106" s="14" t="s">
        <v>90</v>
      </c>
      <c r="B106" s="15">
        <v>1618800</v>
      </c>
      <c r="C106" s="15">
        <v>3544848</v>
      </c>
      <c r="D106" s="15">
        <f t="shared" si="60"/>
        <v>516.37</v>
      </c>
      <c r="E106" s="16">
        <v>73</v>
      </c>
      <c r="F106" s="16">
        <v>423.1</v>
      </c>
      <c r="G106" s="15">
        <f t="shared" si="61"/>
        <v>496.1</v>
      </c>
      <c r="H106" s="15">
        <f t="shared" si="62"/>
        <v>88.88</v>
      </c>
      <c r="I106" s="15">
        <f t="shared" si="63"/>
        <v>-68.61000000000001</v>
      </c>
      <c r="J106" s="15">
        <f t="shared" si="64"/>
        <v>20.269999999999982</v>
      </c>
      <c r="K106" s="27">
        <v>-536.47</v>
      </c>
      <c r="L106" s="25">
        <f t="shared" si="65"/>
        <v>-556.74</v>
      </c>
    </row>
    <row r="107" spans="1:12" ht="12" customHeight="1">
      <c r="A107" s="14" t="s">
        <v>87</v>
      </c>
      <c r="B107" s="15">
        <v>1043700</v>
      </c>
      <c r="C107" s="15">
        <v>2925360</v>
      </c>
      <c r="D107" s="15">
        <f t="shared" si="60"/>
        <v>396.90999999999997</v>
      </c>
      <c r="E107" s="16">
        <v>126.4</v>
      </c>
      <c r="F107" s="16">
        <v>340.2</v>
      </c>
      <c r="G107" s="15">
        <f t="shared" si="61"/>
        <v>466.6</v>
      </c>
      <c r="H107" s="15">
        <f t="shared" si="62"/>
        <v>-22.03</v>
      </c>
      <c r="I107" s="15">
        <f t="shared" si="63"/>
        <v>-47.660000000000025</v>
      </c>
      <c r="J107" s="15">
        <f t="shared" si="64"/>
        <v>-69.69000000000005</v>
      </c>
      <c r="K107" s="27">
        <v>-212.88</v>
      </c>
      <c r="L107" s="25">
        <f t="shared" si="65"/>
        <v>-143.18999999999994</v>
      </c>
    </row>
    <row r="108" spans="1:12" ht="12" customHeight="1">
      <c r="A108" s="14" t="s">
        <v>88</v>
      </c>
      <c r="B108" s="15">
        <v>1356100</v>
      </c>
      <c r="C108" s="15">
        <v>3510432</v>
      </c>
      <c r="D108" s="15">
        <f t="shared" si="60"/>
        <v>486.65999999999997</v>
      </c>
      <c r="E108" s="16">
        <v>114.3</v>
      </c>
      <c r="F108" s="16">
        <v>461.1</v>
      </c>
      <c r="G108" s="15">
        <f t="shared" si="61"/>
        <v>575.4</v>
      </c>
      <c r="H108" s="15">
        <f t="shared" si="62"/>
        <v>21.310000000000016</v>
      </c>
      <c r="I108" s="15">
        <f t="shared" si="63"/>
        <v>-110.05000000000001</v>
      </c>
      <c r="J108" s="15">
        <f t="shared" si="64"/>
        <v>-88.74000000000001</v>
      </c>
      <c r="K108" s="27">
        <v>-342.87</v>
      </c>
      <c r="L108" s="25">
        <f t="shared" si="65"/>
        <v>-254.13</v>
      </c>
    </row>
    <row r="109" spans="1:12" ht="12" customHeight="1">
      <c r="A109" s="14" t="s">
        <v>89</v>
      </c>
      <c r="B109" s="15">
        <v>1128900</v>
      </c>
      <c r="C109" s="15">
        <v>2271456</v>
      </c>
      <c r="D109" s="15">
        <f t="shared" si="60"/>
        <v>340.03999999999996</v>
      </c>
      <c r="E109" s="16">
        <v>54</v>
      </c>
      <c r="F109" s="16">
        <v>364.2</v>
      </c>
      <c r="G109" s="15">
        <f t="shared" si="61"/>
        <v>418.2</v>
      </c>
      <c r="H109" s="15">
        <f t="shared" si="62"/>
        <v>58.89</v>
      </c>
      <c r="I109" s="15">
        <f t="shared" si="63"/>
        <v>-137.05</v>
      </c>
      <c r="J109" s="15">
        <f t="shared" si="64"/>
        <v>-78.16000000000003</v>
      </c>
      <c r="K109" s="27">
        <v>-171.69</v>
      </c>
      <c r="L109" s="25">
        <f t="shared" si="65"/>
        <v>-93.52999999999997</v>
      </c>
    </row>
    <row r="110" spans="1:12" ht="12" customHeight="1">
      <c r="A110" s="9" t="s">
        <v>91</v>
      </c>
      <c r="B110" s="12">
        <f aca="true" t="shared" si="66" ref="B110:L110">SUM(B111:B121)</f>
        <v>3116900</v>
      </c>
      <c r="C110" s="12">
        <f t="shared" si="66"/>
        <v>7846848</v>
      </c>
      <c r="D110" s="12">
        <f t="shared" si="66"/>
        <v>1096.42</v>
      </c>
      <c r="E110" s="12">
        <f t="shared" si="66"/>
        <v>214.8</v>
      </c>
      <c r="F110" s="12">
        <f t="shared" si="66"/>
        <v>965.0999999999999</v>
      </c>
      <c r="G110" s="12">
        <f t="shared" si="66"/>
        <v>1179.8999999999999</v>
      </c>
      <c r="H110" s="12">
        <f t="shared" si="66"/>
        <v>96.88999999999999</v>
      </c>
      <c r="I110" s="12">
        <f t="shared" si="66"/>
        <v>-180.36999999999998</v>
      </c>
      <c r="J110" s="12">
        <f t="shared" si="66"/>
        <v>-83.47999999999998</v>
      </c>
      <c r="K110" s="12">
        <f t="shared" si="66"/>
        <v>-201.46000000000004</v>
      </c>
      <c r="L110" s="12">
        <f t="shared" si="66"/>
        <v>-117.98000000000003</v>
      </c>
    </row>
    <row r="111" spans="1:12" ht="12" customHeight="1">
      <c r="A111" s="14" t="s">
        <v>92</v>
      </c>
      <c r="B111" s="15"/>
      <c r="C111" s="15"/>
      <c r="D111" s="15">
        <f aca="true" t="shared" si="67" ref="D111:D121">ROUNDUP((B111+C111)/10000,2)</f>
        <v>0</v>
      </c>
      <c r="E111" s="16"/>
      <c r="F111" s="16"/>
      <c r="G111" s="15">
        <f aca="true" t="shared" si="68" ref="G111:G121">E111+F111</f>
        <v>0</v>
      </c>
      <c r="H111" s="15">
        <f aca="true" t="shared" si="69" ref="H111:H121">ROUNDUP(B111/10000,2)-E111</f>
        <v>0</v>
      </c>
      <c r="I111" s="15">
        <f aca="true" t="shared" si="70" ref="I111:I121">ROUNDUP(C111/10000,2)-F111</f>
        <v>0</v>
      </c>
      <c r="J111" s="15">
        <f aca="true" t="shared" si="71" ref="J111:J121">D111-G111</f>
        <v>0</v>
      </c>
      <c r="K111" s="27"/>
      <c r="L111" s="25">
        <f aca="true" t="shared" si="72" ref="L111:L121">K111-J111</f>
        <v>0</v>
      </c>
    </row>
    <row r="112" spans="1:12" ht="12" customHeight="1">
      <c r="A112" s="14" t="s">
        <v>309</v>
      </c>
      <c r="B112" s="15"/>
      <c r="C112" s="15"/>
      <c r="D112" s="15">
        <f t="shared" si="67"/>
        <v>0</v>
      </c>
      <c r="E112" s="16"/>
      <c r="F112" s="16"/>
      <c r="G112" s="15">
        <f t="shared" si="68"/>
        <v>0</v>
      </c>
      <c r="H112" s="15">
        <f t="shared" si="69"/>
        <v>0</v>
      </c>
      <c r="I112" s="15">
        <f t="shared" si="70"/>
        <v>0</v>
      </c>
      <c r="J112" s="15">
        <f t="shared" si="71"/>
        <v>0</v>
      </c>
      <c r="K112" s="27"/>
      <c r="L112" s="25">
        <f t="shared" si="72"/>
        <v>0</v>
      </c>
    </row>
    <row r="113" spans="1:12" ht="12" customHeight="1">
      <c r="A113" s="28" t="s">
        <v>310</v>
      </c>
      <c r="B113" s="15">
        <v>42600</v>
      </c>
      <c r="C113" s="15">
        <v>137664</v>
      </c>
      <c r="D113" s="15">
        <f t="shared" si="67"/>
        <v>18.03</v>
      </c>
      <c r="E113" s="16">
        <v>3.3</v>
      </c>
      <c r="F113" s="16">
        <v>26.8</v>
      </c>
      <c r="G113" s="15">
        <f t="shared" si="68"/>
        <v>30.1</v>
      </c>
      <c r="H113" s="15">
        <f t="shared" si="69"/>
        <v>0.96</v>
      </c>
      <c r="I113" s="15">
        <f t="shared" si="70"/>
        <v>-13.030000000000001</v>
      </c>
      <c r="J113" s="15">
        <f t="shared" si="71"/>
        <v>-12.07</v>
      </c>
      <c r="K113" s="27"/>
      <c r="L113" s="25">
        <f t="shared" si="72"/>
        <v>12.07</v>
      </c>
    </row>
    <row r="114" spans="1:12" ht="12" customHeight="1">
      <c r="A114" s="14" t="s">
        <v>93</v>
      </c>
      <c r="B114" s="15">
        <v>333700</v>
      </c>
      <c r="C114" s="15">
        <v>1238976</v>
      </c>
      <c r="D114" s="15">
        <f t="shared" si="67"/>
        <v>157.26999999999998</v>
      </c>
      <c r="E114" s="16">
        <v>13.2</v>
      </c>
      <c r="F114" s="16">
        <v>263.7</v>
      </c>
      <c r="G114" s="15">
        <f t="shared" si="68"/>
        <v>276.9</v>
      </c>
      <c r="H114" s="15">
        <f t="shared" si="69"/>
        <v>20.169999999999998</v>
      </c>
      <c r="I114" s="15">
        <f t="shared" si="70"/>
        <v>-139.79999999999998</v>
      </c>
      <c r="J114" s="15">
        <f t="shared" si="71"/>
        <v>-119.63</v>
      </c>
      <c r="K114" s="27"/>
      <c r="L114" s="25">
        <f t="shared" si="72"/>
        <v>119.63</v>
      </c>
    </row>
    <row r="115" spans="1:12" ht="12" customHeight="1">
      <c r="A115" s="14" t="s">
        <v>94</v>
      </c>
      <c r="B115" s="15">
        <v>127800</v>
      </c>
      <c r="C115" s="15">
        <v>344160</v>
      </c>
      <c r="D115" s="15">
        <f t="shared" si="67"/>
        <v>47.199999999999996</v>
      </c>
      <c r="E115" s="16">
        <v>7.7</v>
      </c>
      <c r="F115" s="16">
        <v>19.7</v>
      </c>
      <c r="G115" s="15">
        <f t="shared" si="68"/>
        <v>27.4</v>
      </c>
      <c r="H115" s="15">
        <f t="shared" si="69"/>
        <v>5.079999999999999</v>
      </c>
      <c r="I115" s="15">
        <f t="shared" si="70"/>
        <v>14.719999999999995</v>
      </c>
      <c r="J115" s="15">
        <f t="shared" si="71"/>
        <v>19.799999999999997</v>
      </c>
      <c r="K115" s="27">
        <v>-8.48</v>
      </c>
      <c r="L115" s="25">
        <f t="shared" si="72"/>
        <v>-28.279999999999998</v>
      </c>
    </row>
    <row r="116" spans="1:12" ht="12" customHeight="1">
      <c r="A116" s="14" t="s">
        <v>96</v>
      </c>
      <c r="B116" s="15">
        <v>504100</v>
      </c>
      <c r="C116" s="15">
        <v>1238976</v>
      </c>
      <c r="D116" s="15">
        <f t="shared" si="67"/>
        <v>174.31</v>
      </c>
      <c r="E116" s="16">
        <v>37.8</v>
      </c>
      <c r="F116" s="16">
        <v>146.9</v>
      </c>
      <c r="G116" s="15">
        <f t="shared" si="68"/>
        <v>184.7</v>
      </c>
      <c r="H116" s="15">
        <f t="shared" si="69"/>
        <v>12.61</v>
      </c>
      <c r="I116" s="15">
        <f t="shared" si="70"/>
        <v>-23</v>
      </c>
      <c r="J116" s="15">
        <f t="shared" si="71"/>
        <v>-10.389999999999986</v>
      </c>
      <c r="K116" s="27">
        <v>-93.58</v>
      </c>
      <c r="L116" s="25">
        <f t="shared" si="72"/>
        <v>-83.19000000000001</v>
      </c>
    </row>
    <row r="117" spans="1:12" ht="12" customHeight="1">
      <c r="A117" s="14" t="s">
        <v>95</v>
      </c>
      <c r="B117" s="15">
        <v>312400</v>
      </c>
      <c r="C117" s="15">
        <v>722736</v>
      </c>
      <c r="D117" s="15">
        <f t="shared" si="67"/>
        <v>103.52000000000001</v>
      </c>
      <c r="E117" s="16">
        <v>25.2</v>
      </c>
      <c r="F117" s="16">
        <v>91.3</v>
      </c>
      <c r="G117" s="15">
        <f t="shared" si="68"/>
        <v>116.5</v>
      </c>
      <c r="H117" s="15">
        <f t="shared" si="69"/>
        <v>6.039999999999999</v>
      </c>
      <c r="I117" s="15">
        <f t="shared" si="70"/>
        <v>-19.019999999999996</v>
      </c>
      <c r="J117" s="15">
        <f t="shared" si="71"/>
        <v>-12.97999999999999</v>
      </c>
      <c r="K117" s="27"/>
      <c r="L117" s="25">
        <f t="shared" si="72"/>
        <v>12.97999999999999</v>
      </c>
    </row>
    <row r="118" spans="1:12" ht="12" customHeight="1">
      <c r="A118" s="14" t="s">
        <v>97</v>
      </c>
      <c r="B118" s="15">
        <v>369200</v>
      </c>
      <c r="C118" s="15">
        <v>963648</v>
      </c>
      <c r="D118" s="15">
        <f t="shared" si="67"/>
        <v>133.29</v>
      </c>
      <c r="E118" s="16">
        <v>32.6</v>
      </c>
      <c r="F118" s="16">
        <v>88.3</v>
      </c>
      <c r="G118" s="15">
        <f t="shared" si="68"/>
        <v>120.9</v>
      </c>
      <c r="H118" s="15">
        <f t="shared" si="69"/>
        <v>4.32</v>
      </c>
      <c r="I118" s="15">
        <f t="shared" si="70"/>
        <v>8.070000000000007</v>
      </c>
      <c r="J118" s="15">
        <f t="shared" si="71"/>
        <v>12.389999999999986</v>
      </c>
      <c r="K118" s="27"/>
      <c r="L118" s="25">
        <f t="shared" si="72"/>
        <v>-12.389999999999986</v>
      </c>
    </row>
    <row r="119" spans="1:12" ht="12" customHeight="1">
      <c r="A119" s="14" t="s">
        <v>98</v>
      </c>
      <c r="B119" s="15">
        <v>291100</v>
      </c>
      <c r="C119" s="15">
        <v>550656</v>
      </c>
      <c r="D119" s="15">
        <f t="shared" si="67"/>
        <v>84.18</v>
      </c>
      <c r="E119" s="16">
        <v>18.5</v>
      </c>
      <c r="F119" s="16">
        <v>72.6</v>
      </c>
      <c r="G119" s="15">
        <f t="shared" si="68"/>
        <v>91.1</v>
      </c>
      <c r="H119" s="15">
        <f t="shared" si="69"/>
        <v>10.61</v>
      </c>
      <c r="I119" s="15">
        <f t="shared" si="70"/>
        <v>-17.529999999999994</v>
      </c>
      <c r="J119" s="15">
        <f t="shared" si="71"/>
        <v>-6.9199999999999875</v>
      </c>
      <c r="K119" s="27">
        <v>-26.52</v>
      </c>
      <c r="L119" s="25">
        <f t="shared" si="72"/>
        <v>-19.600000000000012</v>
      </c>
    </row>
    <row r="120" spans="1:12" ht="12" customHeight="1">
      <c r="A120" s="14" t="s">
        <v>99</v>
      </c>
      <c r="B120" s="15">
        <v>340800</v>
      </c>
      <c r="C120" s="15">
        <v>653904</v>
      </c>
      <c r="D120" s="15">
        <f t="shared" si="67"/>
        <v>99.48</v>
      </c>
      <c r="E120" s="16">
        <v>17</v>
      </c>
      <c r="F120" s="16">
        <v>54.1</v>
      </c>
      <c r="G120" s="15">
        <f t="shared" si="68"/>
        <v>71.1</v>
      </c>
      <c r="H120" s="15">
        <f t="shared" si="69"/>
        <v>17.08</v>
      </c>
      <c r="I120" s="15">
        <f t="shared" si="70"/>
        <v>11.300000000000004</v>
      </c>
      <c r="J120" s="15">
        <f t="shared" si="71"/>
        <v>28.38000000000001</v>
      </c>
      <c r="K120" s="27">
        <v>-43.74</v>
      </c>
      <c r="L120" s="25">
        <f t="shared" si="72"/>
        <v>-72.12</v>
      </c>
    </row>
    <row r="121" spans="1:12" ht="12" customHeight="1">
      <c r="A121" s="14" t="s">
        <v>100</v>
      </c>
      <c r="B121" s="15">
        <v>795200</v>
      </c>
      <c r="C121" s="15">
        <v>1996128</v>
      </c>
      <c r="D121" s="15">
        <f t="shared" si="67"/>
        <v>279.14</v>
      </c>
      <c r="E121" s="16">
        <v>59.5</v>
      </c>
      <c r="F121" s="16">
        <v>201.7</v>
      </c>
      <c r="G121" s="15">
        <f t="shared" si="68"/>
        <v>261.2</v>
      </c>
      <c r="H121" s="15">
        <f t="shared" si="69"/>
        <v>20.019999999999996</v>
      </c>
      <c r="I121" s="15">
        <f t="shared" si="70"/>
        <v>-2.079999999999984</v>
      </c>
      <c r="J121" s="15">
        <f t="shared" si="71"/>
        <v>17.939999999999998</v>
      </c>
      <c r="K121" s="27">
        <v>-29.14</v>
      </c>
      <c r="L121" s="25">
        <f t="shared" si="72"/>
        <v>-47.08</v>
      </c>
    </row>
    <row r="122" spans="1:12" ht="12" customHeight="1">
      <c r="A122" s="9" t="s">
        <v>101</v>
      </c>
      <c r="B122" s="12">
        <f aca="true" t="shared" si="73" ref="B122:L122">SUM(B123:B132)</f>
        <v>3507400</v>
      </c>
      <c r="C122" s="12">
        <f t="shared" si="73"/>
        <v>12252096</v>
      </c>
      <c r="D122" s="12">
        <f t="shared" si="73"/>
        <v>1575.9700000000003</v>
      </c>
      <c r="E122" s="12">
        <f t="shared" si="73"/>
        <v>358.4</v>
      </c>
      <c r="F122" s="12">
        <f t="shared" si="73"/>
        <v>825.8000000000001</v>
      </c>
      <c r="G122" s="12">
        <f t="shared" si="73"/>
        <v>1184.1999999999998</v>
      </c>
      <c r="H122" s="12">
        <f t="shared" si="73"/>
        <v>-7.660000000000018</v>
      </c>
      <c r="I122" s="12">
        <f t="shared" si="73"/>
        <v>399.42999999999995</v>
      </c>
      <c r="J122" s="12">
        <f t="shared" si="73"/>
        <v>391.76999999999987</v>
      </c>
      <c r="K122" s="12">
        <f t="shared" si="73"/>
        <v>-331.90999999999997</v>
      </c>
      <c r="L122" s="12">
        <f t="shared" si="73"/>
        <v>-723.6799999999998</v>
      </c>
    </row>
    <row r="123" spans="1:12" ht="12" customHeight="1">
      <c r="A123" s="14" t="s">
        <v>102</v>
      </c>
      <c r="B123" s="15">
        <v>0</v>
      </c>
      <c r="C123" s="15">
        <v>0</v>
      </c>
      <c r="D123" s="15">
        <f aca="true" t="shared" si="74" ref="D123:D132">ROUNDUP((B123+C123)/10000,2)</f>
        <v>0</v>
      </c>
      <c r="E123" s="16"/>
      <c r="F123" s="16"/>
      <c r="G123" s="15">
        <f aca="true" t="shared" si="75" ref="G123:G132">E123+F123</f>
        <v>0</v>
      </c>
      <c r="H123" s="15">
        <f aca="true" t="shared" si="76" ref="H123:H132">ROUNDUP(B123/10000,2)-E123</f>
        <v>0</v>
      </c>
      <c r="I123" s="15">
        <f aca="true" t="shared" si="77" ref="I123:I132">ROUNDUP(C123/10000,2)-F123</f>
        <v>0</v>
      </c>
      <c r="J123" s="15">
        <f aca="true" t="shared" si="78" ref="J123:J132">D123-G123</f>
        <v>0</v>
      </c>
      <c r="K123" s="27"/>
      <c r="L123" s="25">
        <f aca="true" t="shared" si="79" ref="L123:L132">K123-J123</f>
        <v>0</v>
      </c>
    </row>
    <row r="124" spans="1:12" ht="12" customHeight="1">
      <c r="A124" s="14" t="s">
        <v>311</v>
      </c>
      <c r="B124" s="15"/>
      <c r="C124" s="15"/>
      <c r="D124" s="15">
        <f t="shared" si="74"/>
        <v>0</v>
      </c>
      <c r="E124" s="16"/>
      <c r="F124" s="16"/>
      <c r="G124" s="15">
        <f t="shared" si="75"/>
        <v>0</v>
      </c>
      <c r="H124" s="15">
        <f t="shared" si="76"/>
        <v>0</v>
      </c>
      <c r="I124" s="15">
        <f t="shared" si="77"/>
        <v>0</v>
      </c>
      <c r="J124" s="15">
        <f t="shared" si="78"/>
        <v>0</v>
      </c>
      <c r="K124" s="27"/>
      <c r="L124" s="25">
        <f t="shared" si="79"/>
        <v>0</v>
      </c>
    </row>
    <row r="125" spans="1:12" ht="12" customHeight="1">
      <c r="A125" s="14" t="s">
        <v>103</v>
      </c>
      <c r="B125" s="15">
        <v>710000</v>
      </c>
      <c r="C125" s="15">
        <v>3200688</v>
      </c>
      <c r="D125" s="15">
        <f t="shared" si="74"/>
        <v>391.07</v>
      </c>
      <c r="E125" s="16">
        <v>107.5</v>
      </c>
      <c r="F125" s="16">
        <v>132.4</v>
      </c>
      <c r="G125" s="15">
        <f t="shared" si="75"/>
        <v>239.9</v>
      </c>
      <c r="H125" s="15">
        <f t="shared" si="76"/>
        <v>-36.5</v>
      </c>
      <c r="I125" s="15">
        <f t="shared" si="77"/>
        <v>187.67</v>
      </c>
      <c r="J125" s="15">
        <f t="shared" si="78"/>
        <v>151.17</v>
      </c>
      <c r="K125" s="27"/>
      <c r="L125" s="25">
        <f t="shared" si="79"/>
        <v>-151.17</v>
      </c>
    </row>
    <row r="126" spans="1:12" ht="12" customHeight="1">
      <c r="A126" s="14" t="s">
        <v>104</v>
      </c>
      <c r="B126" s="15">
        <v>660300</v>
      </c>
      <c r="C126" s="15">
        <v>1411056</v>
      </c>
      <c r="D126" s="15">
        <f t="shared" si="74"/>
        <v>207.14</v>
      </c>
      <c r="E126" s="16">
        <v>31.6</v>
      </c>
      <c r="F126" s="16">
        <v>111.6</v>
      </c>
      <c r="G126" s="15">
        <f t="shared" si="75"/>
        <v>143.2</v>
      </c>
      <c r="H126" s="15">
        <f t="shared" si="76"/>
        <v>34.43</v>
      </c>
      <c r="I126" s="15">
        <f t="shared" si="77"/>
        <v>29.50999999999999</v>
      </c>
      <c r="J126" s="15">
        <f t="shared" si="78"/>
        <v>63.94</v>
      </c>
      <c r="K126" s="27">
        <v>-178.5</v>
      </c>
      <c r="L126" s="25">
        <f t="shared" si="79"/>
        <v>-242.44</v>
      </c>
    </row>
    <row r="127" spans="1:12" ht="12" customHeight="1">
      <c r="A127" s="14" t="s">
        <v>106</v>
      </c>
      <c r="B127" s="15">
        <v>362100</v>
      </c>
      <c r="C127" s="15">
        <v>1927296</v>
      </c>
      <c r="D127" s="15">
        <f t="shared" si="74"/>
        <v>228.94</v>
      </c>
      <c r="E127" s="16">
        <v>31.6</v>
      </c>
      <c r="F127" s="16">
        <v>88.8</v>
      </c>
      <c r="G127" s="15">
        <f t="shared" si="75"/>
        <v>120.4</v>
      </c>
      <c r="H127" s="15">
        <f t="shared" si="76"/>
        <v>4.609999999999999</v>
      </c>
      <c r="I127" s="15">
        <f t="shared" si="77"/>
        <v>103.92999999999999</v>
      </c>
      <c r="J127" s="15">
        <f t="shared" si="78"/>
        <v>108.53999999999999</v>
      </c>
      <c r="K127" s="27"/>
      <c r="L127" s="25">
        <f t="shared" si="79"/>
        <v>-108.53999999999999</v>
      </c>
    </row>
    <row r="128" spans="1:12" ht="12" customHeight="1">
      <c r="A128" s="14" t="s">
        <v>107</v>
      </c>
      <c r="B128" s="15">
        <v>269800</v>
      </c>
      <c r="C128" s="15">
        <v>757152</v>
      </c>
      <c r="D128" s="15">
        <f t="shared" si="74"/>
        <v>102.7</v>
      </c>
      <c r="E128" s="16">
        <v>25.5</v>
      </c>
      <c r="F128" s="16">
        <v>66.9</v>
      </c>
      <c r="G128" s="15">
        <f t="shared" si="75"/>
        <v>92.4</v>
      </c>
      <c r="H128" s="15">
        <f t="shared" si="76"/>
        <v>1.4800000000000004</v>
      </c>
      <c r="I128" s="15">
        <f t="shared" si="77"/>
        <v>8.819999999999993</v>
      </c>
      <c r="J128" s="15">
        <f t="shared" si="78"/>
        <v>10.299999999999997</v>
      </c>
      <c r="K128" s="27"/>
      <c r="L128" s="25">
        <f t="shared" si="79"/>
        <v>-10.299999999999997</v>
      </c>
    </row>
    <row r="129" spans="1:12" ht="12" customHeight="1">
      <c r="A129" s="14" t="s">
        <v>110</v>
      </c>
      <c r="B129" s="15">
        <v>575100</v>
      </c>
      <c r="C129" s="15">
        <v>1617552</v>
      </c>
      <c r="D129" s="15">
        <f t="shared" si="74"/>
        <v>219.26999999999998</v>
      </c>
      <c r="E129" s="16">
        <v>15.3</v>
      </c>
      <c r="F129" s="16">
        <v>79.5</v>
      </c>
      <c r="G129" s="15">
        <f t="shared" si="75"/>
        <v>94.8</v>
      </c>
      <c r="H129" s="15">
        <f t="shared" si="76"/>
        <v>42.209999999999994</v>
      </c>
      <c r="I129" s="15">
        <f t="shared" si="77"/>
        <v>82.25999999999999</v>
      </c>
      <c r="J129" s="15">
        <f t="shared" si="78"/>
        <v>124.46999999999998</v>
      </c>
      <c r="K129" s="27"/>
      <c r="L129" s="25">
        <f t="shared" si="79"/>
        <v>-124.46999999999998</v>
      </c>
    </row>
    <row r="130" spans="1:12" ht="12" customHeight="1">
      <c r="A130" s="14" t="s">
        <v>105</v>
      </c>
      <c r="B130" s="15">
        <v>695800</v>
      </c>
      <c r="C130" s="15">
        <v>2753280</v>
      </c>
      <c r="D130" s="15">
        <f t="shared" si="74"/>
        <v>344.90999999999997</v>
      </c>
      <c r="E130" s="16">
        <v>113.9</v>
      </c>
      <c r="F130" s="16">
        <v>297.7</v>
      </c>
      <c r="G130" s="15">
        <f t="shared" si="75"/>
        <v>411.6</v>
      </c>
      <c r="H130" s="15">
        <f t="shared" si="76"/>
        <v>-44.32000000000001</v>
      </c>
      <c r="I130" s="15">
        <f t="shared" si="77"/>
        <v>-22.370000000000005</v>
      </c>
      <c r="J130" s="15">
        <f t="shared" si="78"/>
        <v>-66.69000000000005</v>
      </c>
      <c r="K130" s="27"/>
      <c r="L130" s="25">
        <f t="shared" si="79"/>
        <v>66.69000000000005</v>
      </c>
    </row>
    <row r="131" spans="1:12" ht="12" customHeight="1">
      <c r="A131" s="14" t="s">
        <v>271</v>
      </c>
      <c r="B131" s="15">
        <v>85200</v>
      </c>
      <c r="C131" s="15">
        <v>378576</v>
      </c>
      <c r="D131" s="15">
        <f t="shared" si="74"/>
        <v>46.379999999999995</v>
      </c>
      <c r="E131" s="16">
        <v>24.3</v>
      </c>
      <c r="F131" s="16">
        <v>23.3</v>
      </c>
      <c r="G131" s="15">
        <f t="shared" si="75"/>
        <v>47.6</v>
      </c>
      <c r="H131" s="15">
        <f t="shared" si="76"/>
        <v>-15.780000000000001</v>
      </c>
      <c r="I131" s="15">
        <f t="shared" si="77"/>
        <v>14.559999999999999</v>
      </c>
      <c r="J131" s="15">
        <f t="shared" si="78"/>
        <v>-1.220000000000006</v>
      </c>
      <c r="K131" s="27">
        <v>-47.89</v>
      </c>
      <c r="L131" s="25">
        <f t="shared" si="79"/>
        <v>-46.669999999999995</v>
      </c>
    </row>
    <row r="132" spans="1:12" ht="12" customHeight="1">
      <c r="A132" s="14" t="s">
        <v>272</v>
      </c>
      <c r="B132" s="15">
        <v>149100</v>
      </c>
      <c r="C132" s="15">
        <v>206496</v>
      </c>
      <c r="D132" s="15">
        <f t="shared" si="74"/>
        <v>35.559999999999995</v>
      </c>
      <c r="E132" s="16">
        <v>8.7</v>
      </c>
      <c r="F132" s="16">
        <v>25.6</v>
      </c>
      <c r="G132" s="15">
        <f t="shared" si="75"/>
        <v>34.3</v>
      </c>
      <c r="H132" s="15">
        <f t="shared" si="76"/>
        <v>6.210000000000001</v>
      </c>
      <c r="I132" s="15">
        <f t="shared" si="77"/>
        <v>-4.949999999999999</v>
      </c>
      <c r="J132" s="15">
        <f t="shared" si="78"/>
        <v>1.259999999999998</v>
      </c>
      <c r="K132" s="27">
        <v>-105.52</v>
      </c>
      <c r="L132" s="25">
        <f t="shared" si="79"/>
        <v>-106.78</v>
      </c>
    </row>
    <row r="133" spans="1:12" ht="12" customHeight="1">
      <c r="A133" s="9" t="s">
        <v>111</v>
      </c>
      <c r="B133" s="12">
        <f aca="true" t="shared" si="80" ref="B133:L133">SUM(B134:B139)</f>
        <v>2009300</v>
      </c>
      <c r="C133" s="12">
        <f t="shared" si="80"/>
        <v>6711120</v>
      </c>
      <c r="D133" s="12">
        <f t="shared" si="80"/>
        <v>872.06</v>
      </c>
      <c r="E133" s="12">
        <f t="shared" si="80"/>
        <v>0.49</v>
      </c>
      <c r="F133" s="12">
        <f t="shared" si="80"/>
        <v>398.97</v>
      </c>
      <c r="G133" s="12">
        <f t="shared" si="80"/>
        <v>399.46000000000004</v>
      </c>
      <c r="H133" s="12">
        <f t="shared" si="80"/>
        <v>200.44</v>
      </c>
      <c r="I133" s="12">
        <f t="shared" si="80"/>
        <v>272.15999999999997</v>
      </c>
      <c r="J133" s="12">
        <f t="shared" si="80"/>
        <v>472.6</v>
      </c>
      <c r="K133" s="12">
        <f t="shared" si="80"/>
        <v>-1441.73</v>
      </c>
      <c r="L133" s="12">
        <f t="shared" si="80"/>
        <v>-1914.33</v>
      </c>
    </row>
    <row r="134" spans="1:12" ht="12" customHeight="1">
      <c r="A134" s="14" t="s">
        <v>112</v>
      </c>
      <c r="B134" s="15">
        <v>0</v>
      </c>
      <c r="C134" s="15">
        <v>0</v>
      </c>
      <c r="D134" s="15">
        <f aca="true" t="shared" si="81" ref="D134:D139">ROUNDUP((B134+C134)/10000,2)</f>
        <v>0</v>
      </c>
      <c r="E134" s="16"/>
      <c r="F134" s="16"/>
      <c r="G134" s="15">
        <f>E134+F134</f>
        <v>0</v>
      </c>
      <c r="H134" s="15">
        <f aca="true" t="shared" si="82" ref="H134:H139">ROUNDUP(B134/10000,2)-E134</f>
        <v>0</v>
      </c>
      <c r="I134" s="15">
        <f aca="true" t="shared" si="83" ref="I134:I139">ROUNDUP(C134/10000,2)-F134</f>
        <v>0</v>
      </c>
      <c r="J134" s="15">
        <f aca="true" t="shared" si="84" ref="J134:J139">D134-G134</f>
        <v>0</v>
      </c>
      <c r="K134" s="27">
        <v>-130.88</v>
      </c>
      <c r="L134" s="25">
        <f aca="true" t="shared" si="85" ref="L134:L139">K134-J134</f>
        <v>-130.88</v>
      </c>
    </row>
    <row r="135" spans="1:12" ht="12" customHeight="1">
      <c r="A135" s="14" t="s">
        <v>312</v>
      </c>
      <c r="B135" s="15"/>
      <c r="C135" s="15"/>
      <c r="D135" s="15">
        <f t="shared" si="81"/>
        <v>0</v>
      </c>
      <c r="E135" s="16"/>
      <c r="F135" s="16"/>
      <c r="G135" s="15">
        <f>E135+F135</f>
        <v>0</v>
      </c>
      <c r="H135" s="15">
        <f t="shared" si="82"/>
        <v>0</v>
      </c>
      <c r="I135" s="15">
        <f t="shared" si="83"/>
        <v>0</v>
      </c>
      <c r="J135" s="15">
        <f t="shared" si="84"/>
        <v>0</v>
      </c>
      <c r="K135" s="27"/>
      <c r="L135" s="25">
        <f t="shared" si="85"/>
        <v>0</v>
      </c>
    </row>
    <row r="136" spans="1:12" ht="12" customHeight="1">
      <c r="A136" s="15" t="s">
        <v>313</v>
      </c>
      <c r="B136" s="15">
        <v>0</v>
      </c>
      <c r="C136" s="15">
        <v>0</v>
      </c>
      <c r="D136" s="15">
        <f t="shared" si="81"/>
        <v>0</v>
      </c>
      <c r="E136" s="16">
        <v>0</v>
      </c>
      <c r="F136" s="16">
        <v>11.5</v>
      </c>
      <c r="G136" s="15">
        <f>E136+F136</f>
        <v>11.5</v>
      </c>
      <c r="H136" s="15">
        <f t="shared" si="82"/>
        <v>0</v>
      </c>
      <c r="I136" s="15">
        <f t="shared" si="83"/>
        <v>-11.5</v>
      </c>
      <c r="J136" s="15">
        <f t="shared" si="84"/>
        <v>-11.5</v>
      </c>
      <c r="K136" s="27"/>
      <c r="L136" s="25">
        <f t="shared" si="85"/>
        <v>11.5</v>
      </c>
    </row>
    <row r="137" spans="1:12" ht="12" customHeight="1">
      <c r="A137" s="14" t="s">
        <v>113</v>
      </c>
      <c r="B137" s="15">
        <v>1015300</v>
      </c>
      <c r="C137" s="15">
        <v>1651968</v>
      </c>
      <c r="D137" s="15">
        <f t="shared" si="81"/>
        <v>266.73</v>
      </c>
      <c r="E137" s="16">
        <v>0</v>
      </c>
      <c r="F137" s="16">
        <v>41.5</v>
      </c>
      <c r="G137" s="15">
        <f>E137+F137</f>
        <v>41.5</v>
      </c>
      <c r="H137" s="15">
        <f t="shared" si="82"/>
        <v>101.53</v>
      </c>
      <c r="I137" s="15">
        <f t="shared" si="83"/>
        <v>123.69999999999999</v>
      </c>
      <c r="J137" s="15">
        <f t="shared" si="84"/>
        <v>225.23000000000002</v>
      </c>
      <c r="K137" s="27">
        <v>-1110.91</v>
      </c>
      <c r="L137" s="25">
        <f t="shared" si="85"/>
        <v>-1336.14</v>
      </c>
    </row>
    <row r="138" spans="1:12" ht="12" customHeight="1">
      <c r="A138" s="14" t="s">
        <v>115</v>
      </c>
      <c r="B138" s="15">
        <v>397600</v>
      </c>
      <c r="C138" s="15">
        <v>2202624</v>
      </c>
      <c r="D138" s="15">
        <f t="shared" si="81"/>
        <v>260.03</v>
      </c>
      <c r="E138" s="30">
        <v>0.49</v>
      </c>
      <c r="F138" s="30">
        <v>229.97</v>
      </c>
      <c r="G138" s="15">
        <v>230.46</v>
      </c>
      <c r="H138" s="15">
        <f t="shared" si="82"/>
        <v>39.269999999999996</v>
      </c>
      <c r="I138" s="15">
        <f t="shared" si="83"/>
        <v>-9.700000000000017</v>
      </c>
      <c r="J138" s="15">
        <f t="shared" si="84"/>
        <v>29.569999999999965</v>
      </c>
      <c r="K138" s="27"/>
      <c r="L138" s="25">
        <f t="shared" si="85"/>
        <v>-29.569999999999965</v>
      </c>
    </row>
    <row r="139" spans="1:12" ht="12" customHeight="1">
      <c r="A139" s="14" t="s">
        <v>114</v>
      </c>
      <c r="B139" s="15">
        <v>596400</v>
      </c>
      <c r="C139" s="15">
        <v>2856528</v>
      </c>
      <c r="D139" s="15">
        <f t="shared" si="81"/>
        <v>345.3</v>
      </c>
      <c r="E139" s="16">
        <v>0</v>
      </c>
      <c r="F139" s="16">
        <v>116</v>
      </c>
      <c r="G139" s="15">
        <f aca="true" t="shared" si="86" ref="G139:G152">E139+F139</f>
        <v>116</v>
      </c>
      <c r="H139" s="15">
        <f t="shared" si="82"/>
        <v>59.64</v>
      </c>
      <c r="I139" s="15">
        <f t="shared" si="83"/>
        <v>169.65999999999997</v>
      </c>
      <c r="J139" s="15">
        <f t="shared" si="84"/>
        <v>229.3</v>
      </c>
      <c r="K139" s="27">
        <v>-199.94</v>
      </c>
      <c r="L139" s="25">
        <f t="shared" si="85"/>
        <v>-429.24</v>
      </c>
    </row>
    <row r="140" spans="1:12" ht="12" customHeight="1">
      <c r="A140" s="9" t="s">
        <v>116</v>
      </c>
      <c r="B140" s="12">
        <f aca="true" t="shared" si="87" ref="B140:L140">SUM(B141:B152)</f>
        <v>6248000</v>
      </c>
      <c r="C140" s="12">
        <f t="shared" si="87"/>
        <v>19410624</v>
      </c>
      <c r="D140" s="12">
        <f t="shared" si="87"/>
        <v>2565.8999999999996</v>
      </c>
      <c r="E140" s="12">
        <f t="shared" si="87"/>
        <v>215.39999999999998</v>
      </c>
      <c r="F140" s="12">
        <f t="shared" si="87"/>
        <v>1174</v>
      </c>
      <c r="G140" s="12">
        <f t="shared" si="87"/>
        <v>1389.4</v>
      </c>
      <c r="H140" s="12">
        <f t="shared" si="87"/>
        <v>409.40000000000003</v>
      </c>
      <c r="I140" s="12">
        <f t="shared" si="87"/>
        <v>767.0999999999999</v>
      </c>
      <c r="J140" s="12">
        <f t="shared" si="87"/>
        <v>1176.5</v>
      </c>
      <c r="K140" s="12">
        <f t="shared" si="87"/>
        <v>-1355.8</v>
      </c>
      <c r="L140" s="12">
        <f t="shared" si="87"/>
        <v>-2532.3</v>
      </c>
    </row>
    <row r="141" spans="1:12" ht="12" customHeight="1">
      <c r="A141" s="14" t="s">
        <v>117</v>
      </c>
      <c r="B141" s="15"/>
      <c r="C141" s="15"/>
      <c r="D141" s="15">
        <f aca="true" t="shared" si="88" ref="D141:D152">ROUNDUP((B141+C141)/10000,2)</f>
        <v>0</v>
      </c>
      <c r="E141" s="16"/>
      <c r="F141" s="16"/>
      <c r="G141" s="15">
        <f t="shared" si="86"/>
        <v>0</v>
      </c>
      <c r="H141" s="15">
        <f aca="true" t="shared" si="89" ref="H141:H152">ROUNDUP(B141/10000,2)-E141</f>
        <v>0</v>
      </c>
      <c r="I141" s="15">
        <f aca="true" t="shared" si="90" ref="I141:I152">ROUNDUP(C141/10000,2)-F141</f>
        <v>0</v>
      </c>
      <c r="J141" s="15">
        <f aca="true" t="shared" si="91" ref="J141:J152">D141-G141</f>
        <v>0</v>
      </c>
      <c r="K141" s="27">
        <v>-614.59</v>
      </c>
      <c r="L141" s="25">
        <f aca="true" t="shared" si="92" ref="L141:L152">K141-J141</f>
        <v>-614.59</v>
      </c>
    </row>
    <row r="142" spans="1:12" ht="12" customHeight="1">
      <c r="A142" s="14" t="s">
        <v>314</v>
      </c>
      <c r="B142" s="15"/>
      <c r="C142" s="15"/>
      <c r="D142" s="15">
        <f t="shared" si="88"/>
        <v>0</v>
      </c>
      <c r="E142" s="16"/>
      <c r="F142" s="16"/>
      <c r="G142" s="15">
        <f t="shared" si="86"/>
        <v>0</v>
      </c>
      <c r="H142" s="15">
        <f t="shared" si="89"/>
        <v>0</v>
      </c>
      <c r="I142" s="15">
        <f t="shared" si="90"/>
        <v>0</v>
      </c>
      <c r="J142" s="15">
        <f t="shared" si="91"/>
        <v>0</v>
      </c>
      <c r="K142" s="27"/>
      <c r="L142" s="25">
        <f t="shared" si="92"/>
        <v>0</v>
      </c>
    </row>
    <row r="143" spans="1:12" ht="12" customHeight="1">
      <c r="A143" s="15" t="s">
        <v>315</v>
      </c>
      <c r="B143" s="15">
        <v>291100</v>
      </c>
      <c r="C143" s="15">
        <v>757152</v>
      </c>
      <c r="D143" s="15">
        <f t="shared" si="88"/>
        <v>104.83</v>
      </c>
      <c r="E143" s="16">
        <v>0</v>
      </c>
      <c r="F143" s="16">
        <v>0</v>
      </c>
      <c r="G143" s="15">
        <f t="shared" si="86"/>
        <v>0</v>
      </c>
      <c r="H143" s="15">
        <f t="shared" si="89"/>
        <v>29.11</v>
      </c>
      <c r="I143" s="15">
        <f t="shared" si="90"/>
        <v>75.72</v>
      </c>
      <c r="J143" s="15">
        <f t="shared" si="91"/>
        <v>104.83</v>
      </c>
      <c r="K143" s="27"/>
      <c r="L143" s="25">
        <f t="shared" si="92"/>
        <v>-104.83</v>
      </c>
    </row>
    <row r="144" spans="1:12" ht="12" customHeight="1">
      <c r="A144" s="14" t="s">
        <v>316</v>
      </c>
      <c r="B144" s="15">
        <v>220100</v>
      </c>
      <c r="C144" s="15">
        <v>0</v>
      </c>
      <c r="D144" s="15">
        <f t="shared" si="88"/>
        <v>22.01</v>
      </c>
      <c r="E144" s="16">
        <v>0</v>
      </c>
      <c r="F144" s="16">
        <v>0</v>
      </c>
      <c r="G144" s="15">
        <f t="shared" si="86"/>
        <v>0</v>
      </c>
      <c r="H144" s="15">
        <f t="shared" si="89"/>
        <v>22.01</v>
      </c>
      <c r="I144" s="15">
        <f t="shared" si="90"/>
        <v>0</v>
      </c>
      <c r="J144" s="15">
        <f t="shared" si="91"/>
        <v>22.01</v>
      </c>
      <c r="K144" s="27"/>
      <c r="L144" s="25">
        <f t="shared" si="92"/>
        <v>-22.01</v>
      </c>
    </row>
    <row r="145" spans="1:12" ht="12" customHeight="1">
      <c r="A145" s="14" t="s">
        <v>317</v>
      </c>
      <c r="B145" s="15">
        <v>7100</v>
      </c>
      <c r="C145" s="15">
        <v>68832</v>
      </c>
      <c r="D145" s="15">
        <f t="shared" si="88"/>
        <v>7.6</v>
      </c>
      <c r="E145" s="16">
        <v>0</v>
      </c>
      <c r="F145" s="16">
        <v>0</v>
      </c>
      <c r="G145" s="15">
        <f t="shared" si="86"/>
        <v>0</v>
      </c>
      <c r="H145" s="15">
        <f t="shared" si="89"/>
        <v>0.71</v>
      </c>
      <c r="I145" s="15">
        <f t="shared" si="90"/>
        <v>6.89</v>
      </c>
      <c r="J145" s="15">
        <f t="shared" si="91"/>
        <v>7.6</v>
      </c>
      <c r="K145" s="27"/>
      <c r="L145" s="25">
        <f t="shared" si="92"/>
        <v>-7.6</v>
      </c>
    </row>
    <row r="146" spans="1:12" ht="12" customHeight="1">
      <c r="A146" s="14" t="s">
        <v>318</v>
      </c>
      <c r="B146" s="15">
        <v>14200</v>
      </c>
      <c r="C146" s="15">
        <v>0</v>
      </c>
      <c r="D146" s="15">
        <f t="shared" si="88"/>
        <v>1.42</v>
      </c>
      <c r="E146" s="16">
        <v>0</v>
      </c>
      <c r="F146" s="16">
        <v>0</v>
      </c>
      <c r="G146" s="15">
        <f t="shared" si="86"/>
        <v>0</v>
      </c>
      <c r="H146" s="15">
        <f t="shared" si="89"/>
        <v>1.42</v>
      </c>
      <c r="I146" s="15">
        <f t="shared" si="90"/>
        <v>0</v>
      </c>
      <c r="J146" s="15">
        <f t="shared" si="91"/>
        <v>1.42</v>
      </c>
      <c r="K146" s="27"/>
      <c r="L146" s="25">
        <f t="shared" si="92"/>
        <v>-1.42</v>
      </c>
    </row>
    <row r="147" spans="1:12" ht="12" customHeight="1">
      <c r="A147" s="14" t="s">
        <v>319</v>
      </c>
      <c r="B147" s="15">
        <v>42600</v>
      </c>
      <c r="C147" s="15">
        <v>103248</v>
      </c>
      <c r="D147" s="15">
        <f t="shared" si="88"/>
        <v>14.59</v>
      </c>
      <c r="E147" s="16">
        <v>0</v>
      </c>
      <c r="F147" s="16">
        <v>0</v>
      </c>
      <c r="G147" s="15">
        <f t="shared" si="86"/>
        <v>0</v>
      </c>
      <c r="H147" s="15">
        <f t="shared" si="89"/>
        <v>4.26</v>
      </c>
      <c r="I147" s="15">
        <f t="shared" si="90"/>
        <v>10.33</v>
      </c>
      <c r="J147" s="15">
        <f t="shared" si="91"/>
        <v>14.59</v>
      </c>
      <c r="K147" s="27"/>
      <c r="L147" s="25">
        <f t="shared" si="92"/>
        <v>-14.59</v>
      </c>
    </row>
    <row r="148" spans="1:12" ht="12" customHeight="1">
      <c r="A148" s="14" t="s">
        <v>118</v>
      </c>
      <c r="B148" s="15">
        <v>1107600</v>
      </c>
      <c r="C148" s="15">
        <v>2443536</v>
      </c>
      <c r="D148" s="15">
        <f t="shared" si="88"/>
        <v>355.12</v>
      </c>
      <c r="E148" s="16">
        <v>22.3</v>
      </c>
      <c r="F148" s="16">
        <v>183.6</v>
      </c>
      <c r="G148" s="15">
        <f t="shared" si="86"/>
        <v>205.9</v>
      </c>
      <c r="H148" s="15">
        <f t="shared" si="89"/>
        <v>88.46000000000001</v>
      </c>
      <c r="I148" s="15">
        <f t="shared" si="90"/>
        <v>60.75999999999999</v>
      </c>
      <c r="J148" s="15">
        <f t="shared" si="91"/>
        <v>149.22</v>
      </c>
      <c r="K148" s="27">
        <v>-82.65</v>
      </c>
      <c r="L148" s="25">
        <f t="shared" si="92"/>
        <v>-231.87</v>
      </c>
    </row>
    <row r="149" spans="1:12" ht="12" customHeight="1">
      <c r="A149" s="14" t="s">
        <v>119</v>
      </c>
      <c r="B149" s="15">
        <v>362100</v>
      </c>
      <c r="C149" s="15">
        <v>1720800</v>
      </c>
      <c r="D149" s="15">
        <f t="shared" si="88"/>
        <v>208.29</v>
      </c>
      <c r="E149" s="16">
        <v>7.3</v>
      </c>
      <c r="F149" s="16">
        <v>46.4</v>
      </c>
      <c r="G149" s="15">
        <f t="shared" si="86"/>
        <v>53.699999999999996</v>
      </c>
      <c r="H149" s="15">
        <f t="shared" si="89"/>
        <v>28.91</v>
      </c>
      <c r="I149" s="15">
        <f t="shared" si="90"/>
        <v>125.68</v>
      </c>
      <c r="J149" s="15">
        <f t="shared" si="91"/>
        <v>154.59</v>
      </c>
      <c r="K149" s="27">
        <v>-179.88</v>
      </c>
      <c r="L149" s="25">
        <f t="shared" si="92"/>
        <v>-334.47</v>
      </c>
    </row>
    <row r="150" spans="1:12" ht="12" customHeight="1">
      <c r="A150" s="14" t="s">
        <v>120</v>
      </c>
      <c r="B150" s="15">
        <v>2513400</v>
      </c>
      <c r="C150" s="15">
        <v>7812432</v>
      </c>
      <c r="D150" s="15">
        <f t="shared" si="88"/>
        <v>1032.59</v>
      </c>
      <c r="E150" s="16">
        <v>160.7</v>
      </c>
      <c r="F150" s="16">
        <v>630.5</v>
      </c>
      <c r="G150" s="15">
        <f t="shared" si="86"/>
        <v>791.2</v>
      </c>
      <c r="H150" s="15">
        <f t="shared" si="89"/>
        <v>90.64000000000001</v>
      </c>
      <c r="I150" s="15">
        <f t="shared" si="90"/>
        <v>150.75</v>
      </c>
      <c r="J150" s="15">
        <f t="shared" si="91"/>
        <v>241.38999999999987</v>
      </c>
      <c r="K150" s="27"/>
      <c r="L150" s="25">
        <f t="shared" si="92"/>
        <v>-241.38999999999987</v>
      </c>
    </row>
    <row r="151" spans="1:12" ht="12" customHeight="1">
      <c r="A151" s="14" t="s">
        <v>121</v>
      </c>
      <c r="B151" s="15">
        <v>539600</v>
      </c>
      <c r="C151" s="15">
        <v>2133792</v>
      </c>
      <c r="D151" s="15">
        <f t="shared" si="88"/>
        <v>267.34</v>
      </c>
      <c r="E151" s="16">
        <v>13.4</v>
      </c>
      <c r="F151" s="16">
        <v>249.7</v>
      </c>
      <c r="G151" s="15">
        <f t="shared" si="86"/>
        <v>263.09999999999997</v>
      </c>
      <c r="H151" s="15">
        <f t="shared" si="89"/>
        <v>40.56</v>
      </c>
      <c r="I151" s="15">
        <f t="shared" si="90"/>
        <v>-36.31999999999999</v>
      </c>
      <c r="J151" s="15">
        <f t="shared" si="91"/>
        <v>4.240000000000009</v>
      </c>
      <c r="K151" s="27">
        <v>-28.88</v>
      </c>
      <c r="L151" s="25">
        <f t="shared" si="92"/>
        <v>-33.120000000000005</v>
      </c>
    </row>
    <row r="152" spans="1:12" ht="12" customHeight="1">
      <c r="A152" s="14" t="s">
        <v>122</v>
      </c>
      <c r="B152" s="15">
        <v>1150200</v>
      </c>
      <c r="C152" s="15">
        <v>4370832</v>
      </c>
      <c r="D152" s="15">
        <f t="shared" si="88"/>
        <v>552.11</v>
      </c>
      <c r="E152" s="16">
        <v>11.7</v>
      </c>
      <c r="F152" s="16">
        <v>63.8</v>
      </c>
      <c r="G152" s="15">
        <f t="shared" si="86"/>
        <v>75.5</v>
      </c>
      <c r="H152" s="15">
        <f t="shared" si="89"/>
        <v>103.32</v>
      </c>
      <c r="I152" s="15">
        <f t="shared" si="90"/>
        <v>373.28999999999996</v>
      </c>
      <c r="J152" s="15">
        <f t="shared" si="91"/>
        <v>476.61</v>
      </c>
      <c r="K152" s="27">
        <v>-449.8</v>
      </c>
      <c r="L152" s="25">
        <f t="shared" si="92"/>
        <v>-926.4100000000001</v>
      </c>
    </row>
    <row r="153" spans="1:12" ht="12" customHeight="1">
      <c r="A153" s="9" t="s">
        <v>123</v>
      </c>
      <c r="B153" s="12">
        <f aca="true" t="shared" si="93" ref="B153:L153">SUM(B154:B160)</f>
        <v>2797400</v>
      </c>
      <c r="C153" s="12">
        <f t="shared" si="93"/>
        <v>9120240</v>
      </c>
      <c r="D153" s="12">
        <f t="shared" si="93"/>
        <v>1191.7799999999997</v>
      </c>
      <c r="E153" s="12">
        <f t="shared" si="93"/>
        <v>234.70000000000002</v>
      </c>
      <c r="F153" s="12">
        <f t="shared" si="93"/>
        <v>693.1000000000001</v>
      </c>
      <c r="G153" s="12">
        <f t="shared" si="93"/>
        <v>927.8000000000001</v>
      </c>
      <c r="H153" s="12">
        <f t="shared" si="93"/>
        <v>45.040000000000006</v>
      </c>
      <c r="I153" s="12">
        <f t="shared" si="93"/>
        <v>218.93999999999994</v>
      </c>
      <c r="J153" s="12">
        <f t="shared" si="93"/>
        <v>263.9799999999999</v>
      </c>
      <c r="K153" s="12">
        <f t="shared" si="93"/>
        <v>-18.89</v>
      </c>
      <c r="L153" s="12">
        <f t="shared" si="93"/>
        <v>-282.8699999999999</v>
      </c>
    </row>
    <row r="154" spans="1:12" ht="12" customHeight="1">
      <c r="A154" s="14" t="s">
        <v>124</v>
      </c>
      <c r="B154" s="15">
        <v>0</v>
      </c>
      <c r="C154" s="15">
        <v>0</v>
      </c>
      <c r="D154" s="15">
        <f aca="true" t="shared" si="94" ref="D154:D160">ROUNDUP((B154+C154)/10000,2)</f>
        <v>0</v>
      </c>
      <c r="E154" s="16"/>
      <c r="F154" s="16"/>
      <c r="G154" s="15">
        <f aca="true" t="shared" si="95" ref="G154:G160">E154+F154</f>
        <v>0</v>
      </c>
      <c r="H154" s="15">
        <f aca="true" t="shared" si="96" ref="H154:H160">ROUNDUP(B154/10000,2)-E154</f>
        <v>0</v>
      </c>
      <c r="I154" s="15">
        <f aca="true" t="shared" si="97" ref="I154:I160">ROUNDUP(C154/10000,2)-F154</f>
        <v>0</v>
      </c>
      <c r="J154" s="15">
        <f aca="true" t="shared" si="98" ref="J154:J160">D154-G154</f>
        <v>0</v>
      </c>
      <c r="K154" s="27">
        <v>-18.89</v>
      </c>
      <c r="L154" s="25">
        <f aca="true" t="shared" si="99" ref="L154:L160">K154-J154</f>
        <v>-18.89</v>
      </c>
    </row>
    <row r="155" spans="1:12" ht="12" customHeight="1">
      <c r="A155" s="14" t="s">
        <v>320</v>
      </c>
      <c r="B155" s="15"/>
      <c r="C155" s="15"/>
      <c r="D155" s="15">
        <f t="shared" si="94"/>
        <v>0</v>
      </c>
      <c r="E155" s="16"/>
      <c r="F155" s="16"/>
      <c r="G155" s="15">
        <f t="shared" si="95"/>
        <v>0</v>
      </c>
      <c r="H155" s="15">
        <f t="shared" si="96"/>
        <v>0</v>
      </c>
      <c r="I155" s="15">
        <f t="shared" si="97"/>
        <v>0</v>
      </c>
      <c r="J155" s="15">
        <f t="shared" si="98"/>
        <v>0</v>
      </c>
      <c r="K155" s="27"/>
      <c r="L155" s="25">
        <f t="shared" si="99"/>
        <v>0</v>
      </c>
    </row>
    <row r="156" spans="1:12" ht="12" customHeight="1">
      <c r="A156" s="14" t="s">
        <v>125</v>
      </c>
      <c r="B156" s="15">
        <v>355000</v>
      </c>
      <c r="C156" s="15">
        <v>1445472</v>
      </c>
      <c r="D156" s="15">
        <f t="shared" si="94"/>
        <v>180.04999999999998</v>
      </c>
      <c r="E156" s="16">
        <v>51.6</v>
      </c>
      <c r="F156" s="16">
        <v>108.5</v>
      </c>
      <c r="G156" s="15">
        <f t="shared" si="95"/>
        <v>160.1</v>
      </c>
      <c r="H156" s="15">
        <f t="shared" si="96"/>
        <v>-16.1</v>
      </c>
      <c r="I156" s="15">
        <f t="shared" si="97"/>
        <v>36.04999999999998</v>
      </c>
      <c r="J156" s="15">
        <f t="shared" si="98"/>
        <v>19.94999999999999</v>
      </c>
      <c r="K156" s="27"/>
      <c r="L156" s="25">
        <f t="shared" si="99"/>
        <v>-19.94999999999999</v>
      </c>
    </row>
    <row r="157" spans="1:12" ht="12" customHeight="1">
      <c r="A157" s="14" t="s">
        <v>129</v>
      </c>
      <c r="B157" s="15">
        <v>347900</v>
      </c>
      <c r="C157" s="15">
        <v>1032480</v>
      </c>
      <c r="D157" s="15">
        <f t="shared" si="94"/>
        <v>138.04</v>
      </c>
      <c r="E157" s="16">
        <v>46.2</v>
      </c>
      <c r="F157" s="16">
        <v>77</v>
      </c>
      <c r="G157" s="15">
        <f t="shared" si="95"/>
        <v>123.2</v>
      </c>
      <c r="H157" s="15">
        <f t="shared" si="96"/>
        <v>-11.410000000000004</v>
      </c>
      <c r="I157" s="15">
        <f t="shared" si="97"/>
        <v>26.25</v>
      </c>
      <c r="J157" s="15">
        <f t="shared" si="98"/>
        <v>14.83999999999999</v>
      </c>
      <c r="K157" s="27"/>
      <c r="L157" s="25">
        <f t="shared" si="99"/>
        <v>-14.83999999999999</v>
      </c>
    </row>
    <row r="158" spans="1:12" ht="12" customHeight="1">
      <c r="A158" s="14" t="s">
        <v>128</v>
      </c>
      <c r="B158" s="15">
        <v>468600</v>
      </c>
      <c r="C158" s="15">
        <v>963648</v>
      </c>
      <c r="D158" s="15">
        <f t="shared" si="94"/>
        <v>143.23</v>
      </c>
      <c r="E158" s="16">
        <v>18.2</v>
      </c>
      <c r="F158" s="16">
        <v>91.6</v>
      </c>
      <c r="G158" s="15">
        <f t="shared" si="95"/>
        <v>109.8</v>
      </c>
      <c r="H158" s="15">
        <f t="shared" si="96"/>
        <v>28.66</v>
      </c>
      <c r="I158" s="15">
        <f t="shared" si="97"/>
        <v>4.77000000000001</v>
      </c>
      <c r="J158" s="15">
        <f t="shared" si="98"/>
        <v>33.42999999999999</v>
      </c>
      <c r="K158" s="27"/>
      <c r="L158" s="25">
        <f t="shared" si="99"/>
        <v>-33.42999999999999</v>
      </c>
    </row>
    <row r="159" spans="1:12" ht="12" customHeight="1">
      <c r="A159" s="14" t="s">
        <v>126</v>
      </c>
      <c r="B159" s="15">
        <v>1192800</v>
      </c>
      <c r="C159" s="15">
        <v>3957840</v>
      </c>
      <c r="D159" s="15">
        <f t="shared" si="94"/>
        <v>515.0699999999999</v>
      </c>
      <c r="E159" s="16">
        <v>89.3</v>
      </c>
      <c r="F159" s="16">
        <v>295.8</v>
      </c>
      <c r="G159" s="15">
        <f t="shared" si="95"/>
        <v>385.1</v>
      </c>
      <c r="H159" s="15">
        <f t="shared" si="96"/>
        <v>29.980000000000004</v>
      </c>
      <c r="I159" s="15">
        <f t="shared" si="97"/>
        <v>99.98999999999995</v>
      </c>
      <c r="J159" s="15">
        <f t="shared" si="98"/>
        <v>129.9699999999999</v>
      </c>
      <c r="K159" s="27"/>
      <c r="L159" s="25">
        <f t="shared" si="99"/>
        <v>-129.9699999999999</v>
      </c>
    </row>
    <row r="160" spans="1:12" ht="12" customHeight="1">
      <c r="A160" s="14" t="s">
        <v>127</v>
      </c>
      <c r="B160" s="15">
        <v>433100</v>
      </c>
      <c r="C160" s="15">
        <v>1720800</v>
      </c>
      <c r="D160" s="15">
        <f t="shared" si="94"/>
        <v>215.39</v>
      </c>
      <c r="E160" s="16">
        <v>29.4</v>
      </c>
      <c r="F160" s="16">
        <v>120.2</v>
      </c>
      <c r="G160" s="15">
        <f t="shared" si="95"/>
        <v>149.6</v>
      </c>
      <c r="H160" s="15">
        <f t="shared" si="96"/>
        <v>13.910000000000004</v>
      </c>
      <c r="I160" s="15">
        <f t="shared" si="97"/>
        <v>51.88000000000001</v>
      </c>
      <c r="J160" s="15">
        <f t="shared" si="98"/>
        <v>65.78999999999999</v>
      </c>
      <c r="K160" s="27"/>
      <c r="L160" s="25">
        <f t="shared" si="99"/>
        <v>-65.78999999999999</v>
      </c>
    </row>
    <row r="162" ht="12" customHeight="1">
      <c r="A162" s="2" t="s">
        <v>321</v>
      </c>
    </row>
    <row r="163" spans="1:11" ht="12" customHeight="1">
      <c r="A163" s="31" t="s">
        <v>322</v>
      </c>
      <c r="B163" s="31"/>
      <c r="C163" s="31"/>
      <c r="D163" s="31"/>
      <c r="E163" s="31"/>
      <c r="F163" s="31"/>
      <c r="G163" s="31"/>
      <c r="H163" s="31"/>
      <c r="I163" s="31"/>
      <c r="J163" s="31"/>
      <c r="K163" s="31"/>
    </row>
    <row r="164" spans="1:11" ht="12" customHeight="1">
      <c r="A164" s="31" t="s">
        <v>323</v>
      </c>
      <c r="B164" s="31"/>
      <c r="C164" s="31"/>
      <c r="D164" s="31"/>
      <c r="E164" s="31"/>
      <c r="F164" s="31"/>
      <c r="G164" s="31"/>
      <c r="H164" s="31"/>
      <c r="I164" s="31"/>
      <c r="J164" s="31"/>
      <c r="K164" s="31"/>
    </row>
  </sheetData>
  <sheetProtection/>
  <mergeCells count="9">
    <mergeCell ref="A2:L2"/>
    <mergeCell ref="B3:D3"/>
    <mergeCell ref="E3:G3"/>
    <mergeCell ref="H3:J3"/>
    <mergeCell ref="A163:K163"/>
    <mergeCell ref="A164:K164"/>
    <mergeCell ref="A3:A5"/>
    <mergeCell ref="K3:K4"/>
    <mergeCell ref="L3:L4"/>
  </mergeCells>
  <printOptions horizontalCentered="1"/>
  <pageMargins left="0.39305555555555555" right="0.39305555555555555" top="0.5902777777777778" bottom="0.7868055555555555" header="0.2986111111111111" footer="0.2986111111111111"/>
  <pageSetup fitToHeight="0" fitToWidth="1" horizontalDpi="600" verticalDpi="600" orientation="landscape" paperSize="9" scale="8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罗灿</dc:creator>
  <cp:keywords/>
  <dc:description/>
  <cp:lastModifiedBy>谢珍妮</cp:lastModifiedBy>
  <dcterms:created xsi:type="dcterms:W3CDTF">2020-06-24T01:29:42Z</dcterms:created>
  <dcterms:modified xsi:type="dcterms:W3CDTF">2021-12-21T03:08:37Z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64CCA67FB3AF4FA993B2B9594961B5AF</vt:lpwstr>
  </property>
</Properties>
</file>