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580" tabRatio="759"/>
  </bookViews>
  <sheets>
    <sheet name="总表 " sheetId="25" r:id="rId1"/>
    <sheet name="不要-附件15市县（非珠）" sheetId="17" state="hidden" r:id="rId2"/>
    <sheet name="材料" sheetId="18" state="hidden" r:id="rId3"/>
    <sheet name="Sheet3" sheetId="19" state="hidden" r:id="rId4"/>
  </sheets>
  <definedNames>
    <definedName name="_xlnm.Print_Titles" localSheetId="0">'总表 '!$4:$4</definedName>
  </definedNames>
  <calcPr calcId="144525" concurrentCalc="0"/>
</workbook>
</file>

<file path=xl/comments1.xml><?xml version="1.0" encoding="utf-8"?>
<comments xmlns="http://schemas.openxmlformats.org/spreadsheetml/2006/main">
  <authors>
    <author>王剑莉</author>
  </authors>
  <commentList>
    <comment ref="L10" authorId="0">
      <text>
        <r>
          <rPr>
            <sz val="9"/>
            <rFont val="宋体"/>
            <charset val="134"/>
          </rPr>
          <t>王剑莉:
加了禽流感采样数280与16份哨点及网络送样数与300份禽流感采样数。</t>
        </r>
      </text>
    </comment>
    <comment ref="L13" authorId="0">
      <text>
        <r>
          <rPr>
            <sz val="9"/>
            <rFont val="宋体"/>
            <charset val="134"/>
          </rPr>
          <t>王剑莉:
加了280份禽流感采样数。</t>
        </r>
      </text>
    </comment>
    <comment ref="D24" authorId="0">
      <text>
        <r>
          <rPr>
            <sz val="9"/>
            <rFont val="宋体"/>
            <charset val="134"/>
          </rPr>
          <t>王剑莉:
加了实验室数；加了20例病人。</t>
        </r>
      </text>
    </comment>
    <comment ref="F54" authorId="0">
      <text>
        <r>
          <rPr>
            <sz val="9"/>
            <rFont val="宋体"/>
            <charset val="134"/>
          </rPr>
          <t>王剑莉:
减少400例，因总额增加太多。</t>
        </r>
      </text>
    </comment>
    <comment ref="N57" authorId="0">
      <text>
        <r>
          <rPr>
            <sz val="9"/>
            <rFont val="宋体"/>
            <charset val="134"/>
          </rPr>
          <t>王剑莉:
减3000.</t>
        </r>
      </text>
    </comment>
  </commentList>
</comments>
</file>

<file path=xl/sharedStrings.xml><?xml version="1.0" encoding="utf-8"?>
<sst xmlns="http://schemas.openxmlformats.org/spreadsheetml/2006/main" count="285" uniqueCount="173">
  <si>
    <t>附件1</t>
  </si>
  <si>
    <r>
      <t>2022</t>
    </r>
    <r>
      <rPr>
        <b/>
        <sz val="18"/>
        <color theme="1"/>
        <rFont val="宋体"/>
        <charset val="134"/>
      </rPr>
      <t>年中央专项彩票公益金支持地方社会公益事业发展资金分配表</t>
    </r>
  </si>
  <si>
    <t>金额单位：万元</t>
  </si>
  <si>
    <t>项目单位</t>
  </si>
  <si>
    <t>补助金额</t>
  </si>
  <si>
    <t>合计</t>
  </si>
  <si>
    <t>一、各地市</t>
  </si>
  <si>
    <t>韶关市</t>
  </si>
  <si>
    <t>梅州市</t>
  </si>
  <si>
    <t>河源市</t>
  </si>
  <si>
    <t>惠州市</t>
  </si>
  <si>
    <t>阳江市</t>
  </si>
  <si>
    <t>茂名市</t>
  </si>
  <si>
    <t>潮州市</t>
  </si>
  <si>
    <t>云浮市</t>
  </si>
  <si>
    <t>二、财政省直管县</t>
  </si>
  <si>
    <t>南雄市</t>
  </si>
  <si>
    <t>仁化县</t>
  </si>
  <si>
    <t>乳源瑶族自治县</t>
  </si>
  <si>
    <t>兴宁市</t>
  </si>
  <si>
    <t>丰顺县</t>
  </si>
  <si>
    <t>陆河县</t>
  </si>
  <si>
    <t>阳春市</t>
  </si>
  <si>
    <t>廉江市</t>
  </si>
  <si>
    <t>广宁县</t>
  </si>
  <si>
    <t>德庆县</t>
  </si>
  <si>
    <t>封开县</t>
  </si>
  <si>
    <t>英德市</t>
  </si>
  <si>
    <t>饶平县</t>
  </si>
  <si>
    <t>附件15</t>
  </si>
  <si>
    <t>2019年省级疫病防控项目资金测算表  （市、县）</t>
  </si>
  <si>
    <t>编码</t>
  </si>
  <si>
    <t>市、县</t>
  </si>
  <si>
    <t>金额</t>
  </si>
  <si>
    <t>艾滋病</t>
  </si>
  <si>
    <t>结核病防治</t>
  </si>
  <si>
    <t>麻风病防控</t>
  </si>
  <si>
    <t>性病防控</t>
  </si>
  <si>
    <t>其他传染病</t>
  </si>
  <si>
    <t>精神卫生</t>
  </si>
  <si>
    <t>慢病</t>
  </si>
  <si>
    <t>牙病防治</t>
  </si>
  <si>
    <t>综合平均指数</t>
  </si>
  <si>
    <t>系数</t>
  </si>
  <si>
    <t>此列及之后列为多余</t>
  </si>
  <si>
    <t>自报金额</t>
  </si>
  <si>
    <t>金额与自报金额之差</t>
  </si>
  <si>
    <t>变化幅度（%）</t>
  </si>
  <si>
    <t>现存活HIV/AIDS数</t>
  </si>
  <si>
    <t>肺结核患者耐药筛查、患者管理数与检查数</t>
  </si>
  <si>
    <t>麻风病补助人数与监测、筛查人数</t>
  </si>
  <si>
    <t>个案调查数、主动监测数、耐药监测数与高干数</t>
  </si>
  <si>
    <t>其他传染病（流感、禽流感、手足口、诺如相关核酸检测或哨点或采样份数）</t>
  </si>
  <si>
    <t>患者管理治疗、技术人员督导、考核及培训人数</t>
  </si>
  <si>
    <t>健康热线队伍建立与试点</t>
  </si>
  <si>
    <t>监测干预数（生活方式、示范区与伤害）</t>
  </si>
  <si>
    <t>窝沟封闭与涂氟任务数</t>
  </si>
  <si>
    <t>1=22</t>
  </si>
  <si>
    <t>3=[2]/∑[2]</t>
  </si>
  <si>
    <t>5=[4]/∑[4]</t>
  </si>
  <si>
    <t>7=[6]/∑[6]</t>
  </si>
  <si>
    <t>9=[8]/∑[8]</t>
  </si>
  <si>
    <t>11=[10]/∑[10]</t>
  </si>
  <si>
    <t>13=[12]/∑[12]</t>
  </si>
  <si>
    <t>15=[14]/∑[14]</t>
  </si>
  <si>
    <t>17=[16]/∑[16]</t>
  </si>
  <si>
    <t>19=[18]/∑[18]</t>
  </si>
  <si>
    <t>20=([3]×20%＋[5]×15%＋[7]×9%＋[9]×5%＋[11]×19%＋[13]×22%＋[15]×4%+[17]*3%+[19]*%3)×1000</t>
  </si>
  <si>
    <t>21=[20]/∑[20]</t>
  </si>
  <si>
    <t>22＝（6834.15）*[21]</t>
  </si>
  <si>
    <t>地级以上市小计</t>
  </si>
  <si>
    <t>汕头市</t>
  </si>
  <si>
    <t>汕尾市</t>
  </si>
  <si>
    <t>湛江市</t>
  </si>
  <si>
    <t>肇庆市</t>
  </si>
  <si>
    <t>清远市</t>
  </si>
  <si>
    <t>揭阳市</t>
  </si>
  <si>
    <t>财政省直管县小计</t>
  </si>
  <si>
    <t>直管县</t>
  </si>
  <si>
    <t>水与环境项目</t>
  </si>
  <si>
    <t>与自报金额只差</t>
  </si>
  <si>
    <t>南澳县</t>
  </si>
  <si>
    <t>乳源县</t>
  </si>
  <si>
    <t>翁源县</t>
  </si>
  <si>
    <t>紫金县</t>
  </si>
  <si>
    <t>龙川县</t>
  </si>
  <si>
    <t>连平县</t>
  </si>
  <si>
    <t>五华县</t>
  </si>
  <si>
    <t>大埔县</t>
  </si>
  <si>
    <t>博罗县</t>
  </si>
  <si>
    <t>陆丰市</t>
  </si>
  <si>
    <t>海丰县</t>
  </si>
  <si>
    <t>徐闻县</t>
  </si>
  <si>
    <t>雷州市</t>
  </si>
  <si>
    <t>高州市</t>
  </si>
  <si>
    <t>化州市</t>
  </si>
  <si>
    <t>怀集县</t>
  </si>
  <si>
    <t>连山县</t>
  </si>
  <si>
    <t>连南县</t>
  </si>
  <si>
    <t>普宁市</t>
  </si>
  <si>
    <t>揭西县</t>
  </si>
  <si>
    <t>惠来县</t>
  </si>
  <si>
    <t>罗定市</t>
  </si>
  <si>
    <t>新兴县</t>
  </si>
  <si>
    <t>1.麻风病休养员生活费和医疗费的标准请提供相关文件；
2.泗安医院的能力建设，请列明具体包括什么内容；
3.提供南方医科大学早期发现报病奖励的依据；
4.精神卫生项目督导考核的标准依据；
5.重点传染病监测项目的测算，请明确具体的资金使用单位。
6.因素法中，有关牙病防治不要简单用牙齿颗数，请改为规范的任务数。
7.所有培训或会议请列明会议名称、参加人员、人数、天数及标准；
8.所有涉及到出国（境）的费用，请与交流合作处沟通是否有出国经费指标。</t>
  </si>
  <si>
    <t>明细项目名称</t>
  </si>
  <si>
    <t>负责部所</t>
  </si>
  <si>
    <t>会议或培训名称</t>
  </si>
  <si>
    <t>参加人员类型</t>
  </si>
  <si>
    <t>人数</t>
  </si>
  <si>
    <t>天数</t>
  </si>
  <si>
    <t>支出标准（人/天/元）</t>
  </si>
  <si>
    <t>会议或培训总金额</t>
  </si>
  <si>
    <t>2019年免疫项目</t>
  </si>
  <si>
    <t>免疫所</t>
  </si>
  <si>
    <t>免疫规划年度工作会议</t>
  </si>
  <si>
    <t>市级疾控中心免疫规划分管主任及免疫科负责人</t>
  </si>
  <si>
    <t>疫苗可预防传染病疫情研判、AFP病例诊断分类、预防接种管理相关研讨会议</t>
  </si>
  <si>
    <t>部分市县疾控中心免疫规划骨干、AFP诊断分类专家组成员等</t>
  </si>
  <si>
    <t>免疫规划专家咨询委员会及工作组会议</t>
  </si>
  <si>
    <t>免疫规划专家咨询委员会成员、工作组成员</t>
  </si>
  <si>
    <t>广东省预防接种异常反应调查诊断专家组会议</t>
  </si>
  <si>
    <t>预防接种异常反应调查诊断专家组成员</t>
  </si>
  <si>
    <t>广东省预防接种异常反应调查诊断培训</t>
  </si>
  <si>
    <t>市、县级免疫规划专业人员</t>
  </si>
  <si>
    <r>
      <rPr>
        <sz val="11"/>
        <color indexed="8"/>
        <rFont val="宋体"/>
        <charset val="134"/>
      </rPr>
      <t>广东省免疫规划继续教育培训</t>
    </r>
    <r>
      <rPr>
        <sz val="12"/>
        <color indexed="8"/>
        <rFont val="仿宋_GB2312"/>
        <charset val="134"/>
      </rPr>
      <t>项目</t>
    </r>
  </si>
  <si>
    <t>2019年重点传染病防控项目单位</t>
  </si>
  <si>
    <t>综合能力建设</t>
  </si>
  <si>
    <t>人禽</t>
  </si>
  <si>
    <t>猩红热</t>
  </si>
  <si>
    <t>手足口病</t>
  </si>
  <si>
    <t>急性出血性结膜炎</t>
  </si>
  <si>
    <t>广东省公共卫生研究院</t>
  </si>
  <si>
    <t>该专项年预算合计为10万元，具体如下：
1. 举办培训班：0.045万元/天/人*(30人*2天*1次)=2.7万元
2. 样本采集及检测：0.02万元/份*100份=2.0万元
3. 技术材料印刷：0.01万元/份*30份=0.3万元
4. 专家咨询费：0.1万元/人*10人=1.0万元
5. 预警平台模块升级：4.0万元/批*1批=4万元</t>
  </si>
  <si>
    <t>广东省妇幼保健院</t>
  </si>
  <si>
    <t>开展人禽流感现场疫情处置和不明原因肺炎病例实验室检测排查。测算标准：1万元/哨点医院/年</t>
  </si>
  <si>
    <t>猩红热哨点监测标本采集与运送补助：100份*0.04万元/份=4万元</t>
  </si>
  <si>
    <t>哨点医院手足口病例标本采样与运送：用于手足口病和疱疹性咽峡炎哨点医院样本采集人员的补助、样本的运送费等工作，测算标准：1.36万元/年/哨点医院</t>
  </si>
  <si>
    <t>中山大学附属二院</t>
  </si>
  <si>
    <t>省第二人民医院</t>
  </si>
  <si>
    <t>中山大学附属眼科医院</t>
  </si>
  <si>
    <t>急性出血性结膜炎哨点医院监测：症状监测补助0.5万元，用于收集哨点医院的监测门诊就诊病例数据；病例采样送检补助0.5万元，用于本院就诊病例中采集发病早期急性结膜炎病人眼拭子</t>
  </si>
  <si>
    <t>2019年重点传染病防控项目</t>
  </si>
  <si>
    <t>传防所</t>
  </si>
  <si>
    <t>病原微生物检验技术骨干手把手培训</t>
  </si>
  <si>
    <t>基层技术骨干人员</t>
  </si>
  <si>
    <t>疫情分析项目会议</t>
  </si>
  <si>
    <t>重点传染病监测技术培训班暨流感年会</t>
  </si>
  <si>
    <t>病媒蚊虫抗药性监测项目培训</t>
  </si>
  <si>
    <t>疫情分析项目</t>
  </si>
  <si>
    <t>2019年地方病项目</t>
  </si>
  <si>
    <t>地病所</t>
  </si>
  <si>
    <t>地方病防治技术培训</t>
  </si>
  <si>
    <t>市、重点县级专业技术人员</t>
  </si>
  <si>
    <t>2019年寄生虫项目</t>
  </si>
  <si>
    <t>寄研所</t>
  </si>
  <si>
    <t>寄生虫病防控综合培训班</t>
  </si>
  <si>
    <t>2019年加强重点传染病监测项目</t>
  </si>
  <si>
    <t>微检所</t>
  </si>
  <si>
    <t>空气污染人群健康影响监测技术培训</t>
  </si>
  <si>
    <t>监测点相关工作人员</t>
  </si>
  <si>
    <t>污水中诺如病毒监测检测技术培训班</t>
  </si>
  <si>
    <t>监测点技术人员</t>
  </si>
  <si>
    <t>呼吸道感染病原监测技术培训班</t>
  </si>
  <si>
    <t>市疾控中心专业人员及哨点机构相关人员</t>
  </si>
  <si>
    <t>20=([3]*3%+[5]×20%＋[7]×19%＋[9]×22%＋[11]×4%＋[13]×15%＋[15]×3%＋[17]×9%+[19]*%5)×1000</t>
  </si>
  <si>
    <t>艾滋</t>
  </si>
  <si>
    <t>结核病</t>
  </si>
  <si>
    <t>精卫1</t>
  </si>
  <si>
    <t>麻风</t>
  </si>
  <si>
    <t>精卫2</t>
  </si>
  <si>
    <t>性病</t>
  </si>
  <si>
    <t>牙病</t>
  </si>
</sst>
</file>

<file path=xl/styles.xml><?xml version="1.0" encoding="utf-8"?>
<styleSheet xmlns="http://schemas.openxmlformats.org/spreadsheetml/2006/main">
  <numFmts count="16">
    <numFmt numFmtId="176" formatCode="0.00_ "/>
    <numFmt numFmtId="177" formatCode="0.000_ "/>
    <numFmt numFmtId="44" formatCode="_ &quot;￥&quot;* #,##0.00_ ;_ &quot;￥&quot;* \-#,##0.00_ ;_ &quot;￥&quot;* &quot;-&quot;??_ ;_ @_ "/>
    <numFmt numFmtId="178" formatCode="0.0000_);[Red]\(0.0000\)"/>
    <numFmt numFmtId="179" formatCode="0.000_);[Red]\(0.000\)"/>
    <numFmt numFmtId="43" formatCode="_ * #,##0.00_ ;_ * \-#,##0.00_ ;_ * &quot;-&quot;??_ ;_ @_ "/>
    <numFmt numFmtId="180" formatCode="0.0000_);\(0.0000\)"/>
    <numFmt numFmtId="42" formatCode="_ &quot;￥&quot;* #,##0_ ;_ &quot;￥&quot;* \-#,##0_ ;_ &quot;￥&quot;* &quot;-&quot;_ ;_ @_ "/>
    <numFmt numFmtId="41" formatCode="_ * #,##0_ ;_ * \-#,##0_ ;_ * &quot;-&quot;_ ;_ @_ "/>
    <numFmt numFmtId="181" formatCode="0_ "/>
    <numFmt numFmtId="182" formatCode="#,##0.0000"/>
    <numFmt numFmtId="183" formatCode="0_);[Red]\(0\)"/>
    <numFmt numFmtId="184" formatCode="0;[Red]0"/>
    <numFmt numFmtId="185" formatCode="0.00_);[Red]\(0.00\)"/>
    <numFmt numFmtId="186" formatCode="0.000;[Red]0.000"/>
    <numFmt numFmtId="187" formatCode="0.0_ "/>
  </numFmts>
  <fonts count="54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SimSun"/>
      <charset val="134"/>
    </font>
    <font>
      <sz val="18"/>
      <name val="方正小标宋简体"/>
      <charset val="134"/>
    </font>
    <font>
      <b/>
      <sz val="12"/>
      <color indexed="10"/>
      <name val="宋体"/>
      <charset val="134"/>
    </font>
    <font>
      <b/>
      <sz val="9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黑体"/>
      <charset val="134"/>
    </font>
    <font>
      <b/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sz val="9"/>
      <color theme="1"/>
      <name val="方正书宋_GBK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2"/>
      <name val="Arial"/>
      <charset val="0"/>
    </font>
    <font>
      <sz val="11"/>
      <color indexed="17"/>
      <name val="宋体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b/>
      <sz val="18"/>
      <color theme="1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4" fillId="15" borderId="11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5" fillId="0" borderId="0" applyNumberFormat="0" applyBorder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42" fillId="0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Border="0" applyAlignment="0" applyProtection="0">
      <alignment vertical="center"/>
    </xf>
    <xf numFmtId="0" fontId="40" fillId="0" borderId="6" applyNumberFormat="0" applyAlignment="0" applyProtection="0">
      <alignment vertical="center"/>
    </xf>
    <xf numFmtId="0" fontId="33" fillId="0" borderId="6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5" fillId="0" borderId="10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10" borderId="7" applyNumberFormat="0" applyAlignment="0" applyProtection="0">
      <alignment vertical="center"/>
    </xf>
    <xf numFmtId="0" fontId="45" fillId="10" borderId="11" applyNumberFormat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6" fillId="0" borderId="12" applyNumberFormat="0" applyAlignment="0" applyProtection="0">
      <alignment vertical="center"/>
    </xf>
    <xf numFmtId="0" fontId="41" fillId="0" borderId="9" applyNumberFormat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7" fillId="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4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/>
    <xf numFmtId="0" fontId="0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9" fontId="1" fillId="0" borderId="0" applyProtection="0">
      <alignment vertical="center"/>
    </xf>
    <xf numFmtId="0" fontId="49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</cellStyleXfs>
  <cellXfs count="131">
    <xf numFmtId="0" fontId="0" fillId="0" borderId="0" xfId="0" applyFill="1">
      <alignment vertical="center"/>
    </xf>
    <xf numFmtId="178" fontId="1" fillId="0" borderId="1" xfId="44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" xfId="0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3" fontId="3" fillId="3" borderId="1" xfId="8" applyFont="1" applyFill="1" applyBorder="1" applyAlignment="1">
      <alignment horizontal="center" vertical="center" wrapText="1"/>
    </xf>
    <xf numFmtId="43" fontId="0" fillId="0" borderId="1" xfId="8" applyFont="1" applyFill="1" applyBorder="1">
      <alignment vertical="center"/>
    </xf>
    <xf numFmtId="0" fontId="6" fillId="0" borderId="0" xfId="44" applyNumberFormat="1" applyFont="1" applyFill="1" applyBorder="1" applyAlignment="1"/>
    <xf numFmtId="0" fontId="7" fillId="0" borderId="0" xfId="44" applyNumberFormat="1" applyFont="1" applyFill="1" applyBorder="1" applyAlignment="1"/>
    <xf numFmtId="0" fontId="1" fillId="0" borderId="0" xfId="44" applyNumberFormat="1" applyFont="1" applyFill="1" applyBorder="1" applyAlignment="1">
      <alignment horizontal="center" vertical="center" wrapText="1"/>
    </xf>
    <xf numFmtId="0" fontId="1" fillId="0" borderId="0" xfId="44" applyNumberFormat="1" applyFont="1" applyFill="1" applyBorder="1" applyAlignment="1">
      <alignment vertical="center" wrapText="1"/>
    </xf>
    <xf numFmtId="0" fontId="7" fillId="0" borderId="0" xfId="44" applyNumberFormat="1" applyFont="1" applyFill="1" applyBorder="1" applyAlignment="1">
      <alignment vertical="center"/>
    </xf>
    <xf numFmtId="0" fontId="1" fillId="0" borderId="0" xfId="44" applyNumberFormat="1" applyFont="1" applyFill="1" applyBorder="1" applyAlignment="1">
      <alignment vertical="center"/>
    </xf>
    <xf numFmtId="177" fontId="6" fillId="0" borderId="0" xfId="44" applyNumberFormat="1" applyFont="1" applyFill="1" applyBorder="1" applyAlignment="1">
      <alignment horizontal="center"/>
    </xf>
    <xf numFmtId="178" fontId="6" fillId="0" borderId="0" xfId="44" applyNumberFormat="1" applyFont="1" applyFill="1" applyBorder="1" applyAlignment="1">
      <alignment horizontal="center"/>
    </xf>
    <xf numFmtId="176" fontId="6" fillId="0" borderId="0" xfId="44" applyNumberFormat="1" applyFont="1" applyFill="1" applyBorder="1" applyAlignment="1">
      <alignment horizontal="center"/>
    </xf>
    <xf numFmtId="181" fontId="6" fillId="0" borderId="0" xfId="44" applyNumberFormat="1" applyFont="1" applyFill="1" applyBorder="1" applyAlignment="1">
      <alignment horizontal="center"/>
    </xf>
    <xf numFmtId="178" fontId="1" fillId="0" borderId="0" xfId="44" applyNumberFormat="1" applyFont="1" applyFill="1" applyBorder="1" applyAlignment="1">
      <alignment horizontal="center" vertical="center"/>
    </xf>
    <xf numFmtId="181" fontId="6" fillId="0" borderId="0" xfId="44" applyNumberFormat="1" applyFont="1" applyFill="1" applyBorder="1" applyAlignment="1"/>
    <xf numFmtId="178" fontId="6" fillId="0" borderId="0" xfId="44" applyNumberFormat="1" applyFont="1" applyFill="1" applyBorder="1" applyAlignment="1"/>
    <xf numFmtId="4" fontId="6" fillId="0" borderId="0" xfId="44" applyNumberFormat="1" applyFont="1" applyFill="1" applyBorder="1" applyAlignment="1">
      <alignment horizontal="center"/>
    </xf>
    <xf numFmtId="177" fontId="6" fillId="0" borderId="0" xfId="44" applyNumberFormat="1" applyFont="1" applyFill="1" applyBorder="1" applyAlignment="1"/>
    <xf numFmtId="177" fontId="6" fillId="2" borderId="0" xfId="44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183" fontId="1" fillId="0" borderId="0" xfId="44" applyNumberFormat="1" applyFont="1" applyFill="1" applyBorder="1" applyAlignment="1"/>
    <xf numFmtId="183" fontId="6" fillId="0" borderId="0" xfId="44" applyNumberFormat="1" applyFont="1" applyFill="1" applyBorder="1" applyAlignment="1"/>
    <xf numFmtId="0" fontId="8" fillId="0" borderId="0" xfId="0" applyFont="1" applyFill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0" fontId="7" fillId="0" borderId="1" xfId="44" applyNumberFormat="1" applyFont="1" applyFill="1" applyBorder="1" applyAlignment="1">
      <alignment horizontal="center" vertical="center" wrapText="1"/>
    </xf>
    <xf numFmtId="177" fontId="7" fillId="0" borderId="1" xfId="44" applyNumberFormat="1" applyFont="1" applyFill="1" applyBorder="1" applyAlignment="1">
      <alignment horizontal="center" vertical="center" wrapText="1"/>
    </xf>
    <xf numFmtId="176" fontId="7" fillId="0" borderId="1" xfId="44" applyNumberFormat="1" applyFont="1" applyFill="1" applyBorder="1" applyAlignment="1">
      <alignment horizontal="center" vertical="center" wrapText="1"/>
    </xf>
    <xf numFmtId="181" fontId="7" fillId="0" borderId="1" xfId="44" applyNumberFormat="1" applyFont="1" applyFill="1" applyBorder="1" applyAlignment="1">
      <alignment horizontal="center" vertical="center" wrapText="1"/>
    </xf>
    <xf numFmtId="178" fontId="7" fillId="0" borderId="1" xfId="44" applyNumberFormat="1" applyFont="1" applyFill="1" applyBorder="1" applyAlignment="1">
      <alignment horizontal="center" vertical="center" wrapText="1"/>
    </xf>
    <xf numFmtId="0" fontId="1" fillId="0" borderId="1" xfId="44" applyNumberFormat="1" applyFont="1" applyFill="1" applyBorder="1" applyAlignment="1">
      <alignment horizontal="center" vertical="center" wrapText="1"/>
    </xf>
    <xf numFmtId="181" fontId="1" fillId="0" borderId="1" xfId="4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7" fillId="0" borderId="1" xfId="8" applyNumberFormat="1" applyFont="1" applyFill="1" applyBorder="1" applyAlignment="1">
      <alignment horizontal="center" vertical="center"/>
    </xf>
    <xf numFmtId="181" fontId="7" fillId="0" borderId="1" xfId="44" applyNumberFormat="1" applyFont="1" applyFill="1" applyBorder="1" applyAlignment="1">
      <alignment horizontal="center" vertical="center"/>
    </xf>
    <xf numFmtId="179" fontId="7" fillId="0" borderId="1" xfId="44" applyNumberFormat="1" applyFont="1" applyFill="1" applyBorder="1" applyAlignment="1">
      <alignment horizontal="center" vertical="center"/>
    </xf>
    <xf numFmtId="177" fontId="7" fillId="0" borderId="1" xfId="44" applyNumberFormat="1" applyFont="1" applyFill="1" applyBorder="1" applyAlignment="1">
      <alignment horizontal="center" vertical="center"/>
    </xf>
    <xf numFmtId="183" fontId="1" fillId="0" borderId="1" xfId="72" applyNumberFormat="1" applyFont="1" applyFill="1" applyBorder="1" applyAlignment="1">
      <alignment horizontal="center" vertical="center" wrapText="1"/>
    </xf>
    <xf numFmtId="179" fontId="1" fillId="0" borderId="1" xfId="44" applyNumberFormat="1" applyFont="1" applyFill="1" applyBorder="1" applyAlignment="1">
      <alignment horizontal="center" vertical="center" wrapText="1"/>
    </xf>
    <xf numFmtId="184" fontId="1" fillId="0" borderId="1" xfId="78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79" fontId="7" fillId="0" borderId="1" xfId="44" applyNumberFormat="1" applyFont="1" applyFill="1" applyBorder="1" applyAlignment="1">
      <alignment horizontal="center" vertical="center" wrapText="1"/>
    </xf>
    <xf numFmtId="181" fontId="1" fillId="0" borderId="1" xfId="67" applyNumberFormat="1" applyFont="1" applyFill="1" applyBorder="1" applyAlignment="1">
      <alignment horizontal="center" vertical="center"/>
    </xf>
    <xf numFmtId="181" fontId="1" fillId="0" borderId="1" xfId="44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81" fontId="8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85" fontId="7" fillId="0" borderId="1" xfId="44" applyNumberFormat="1" applyFont="1" applyFill="1" applyBorder="1" applyAlignment="1">
      <alignment horizontal="center" vertical="center" wrapText="1"/>
    </xf>
    <xf numFmtId="181" fontId="11" fillId="0" borderId="1" xfId="44" applyNumberFormat="1" applyFont="1" applyFill="1" applyBorder="1" applyAlignment="1">
      <alignment horizontal="center" vertical="center"/>
    </xf>
    <xf numFmtId="186" fontId="7" fillId="0" borderId="1" xfId="44" applyNumberFormat="1" applyFont="1" applyFill="1" applyBorder="1" applyAlignment="1">
      <alignment horizontal="center" vertical="center"/>
    </xf>
    <xf numFmtId="183" fontId="7" fillId="0" borderId="1" xfId="44" applyNumberFormat="1" applyFont="1" applyFill="1" applyBorder="1" applyAlignment="1">
      <alignment horizontal="center" vertical="center"/>
    </xf>
    <xf numFmtId="177" fontId="11" fillId="0" borderId="1" xfId="44" applyNumberFormat="1" applyFont="1" applyFill="1" applyBorder="1" applyAlignment="1">
      <alignment horizontal="center" vertical="center"/>
    </xf>
    <xf numFmtId="179" fontId="12" fillId="0" borderId="1" xfId="4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/>
    </xf>
    <xf numFmtId="180" fontId="1" fillId="0" borderId="1" xfId="44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184" fontId="7" fillId="0" borderId="1" xfId="44" applyNumberFormat="1" applyFont="1" applyFill="1" applyBorder="1" applyAlignment="1">
      <alignment horizontal="center" vertical="center"/>
    </xf>
    <xf numFmtId="181" fontId="7" fillId="0" borderId="1" xfId="44" applyNumberFormat="1" applyFont="1" applyFill="1" applyBorder="1" applyAlignment="1">
      <alignment horizontal="right" vertical="center"/>
    </xf>
    <xf numFmtId="181" fontId="1" fillId="0" borderId="1" xfId="71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horizontal="center" vertical="center"/>
    </xf>
    <xf numFmtId="177" fontId="1" fillId="0" borderId="0" xfId="44" applyNumberFormat="1" applyFont="1" applyFill="1" applyBorder="1" applyAlignment="1">
      <alignment horizontal="center"/>
    </xf>
    <xf numFmtId="4" fontId="7" fillId="0" borderId="1" xfId="44" applyNumberFormat="1" applyFont="1" applyFill="1" applyBorder="1" applyAlignment="1">
      <alignment horizontal="center" vertical="center" wrapText="1"/>
    </xf>
    <xf numFmtId="177" fontId="1" fillId="0" borderId="1" xfId="44" applyNumberFormat="1" applyFont="1" applyFill="1" applyBorder="1" applyAlignment="1">
      <alignment horizontal="center" vertical="center" wrapText="1"/>
    </xf>
    <xf numFmtId="4" fontId="1" fillId="0" borderId="1" xfId="44" applyNumberFormat="1" applyFont="1" applyFill="1" applyBorder="1" applyAlignment="1">
      <alignment horizontal="center" vertical="center" wrapText="1"/>
    </xf>
    <xf numFmtId="187" fontId="7" fillId="0" borderId="1" xfId="44" applyNumberFormat="1" applyFont="1" applyFill="1" applyBorder="1" applyAlignment="1">
      <alignment horizontal="center" vertical="center"/>
    </xf>
    <xf numFmtId="4" fontId="1" fillId="0" borderId="1" xfId="8" applyNumberFormat="1" applyFont="1" applyFill="1" applyBorder="1" applyAlignment="1">
      <alignment horizontal="center" vertical="center"/>
    </xf>
    <xf numFmtId="182" fontId="1" fillId="0" borderId="1" xfId="8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4" fontId="15" fillId="0" borderId="1" xfId="44" applyNumberFormat="1" applyFont="1" applyFill="1" applyBorder="1" applyAlignment="1">
      <alignment horizontal="center" vertical="center" wrapText="1"/>
    </xf>
    <xf numFmtId="177" fontId="7" fillId="2" borderId="1" xfId="44" applyNumberFormat="1" applyFont="1" applyFill="1" applyBorder="1" applyAlignment="1">
      <alignment horizontal="center" vertical="center" wrapText="1"/>
    </xf>
    <xf numFmtId="177" fontId="7" fillId="0" borderId="0" xfId="44" applyNumberFormat="1" applyFont="1" applyFill="1" applyBorder="1" applyAlignment="1">
      <alignment horizontal="center" vertical="center" wrapText="1"/>
    </xf>
    <xf numFmtId="0" fontId="6" fillId="0" borderId="0" xfId="44" applyNumberFormat="1" applyFont="1" applyFill="1" applyBorder="1" applyAlignment="1">
      <alignment horizontal="center"/>
    </xf>
    <xf numFmtId="176" fontId="7" fillId="0" borderId="1" xfId="44" applyNumberFormat="1" applyFont="1" applyFill="1" applyBorder="1" applyAlignment="1">
      <alignment horizontal="center" vertical="center"/>
    </xf>
    <xf numFmtId="176" fontId="7" fillId="2" borderId="1" xfId="44" applyNumberFormat="1" applyFont="1" applyFill="1" applyBorder="1" applyAlignment="1">
      <alignment horizontal="center" vertical="center"/>
    </xf>
    <xf numFmtId="176" fontId="7" fillId="0" borderId="0" xfId="44" applyNumberFormat="1" applyFont="1" applyFill="1" applyBorder="1" applyAlignment="1">
      <alignment horizontal="center" vertical="center"/>
    </xf>
    <xf numFmtId="176" fontId="1" fillId="0" borderId="1" xfId="44" applyNumberFormat="1" applyFont="1" applyFill="1" applyBorder="1" applyAlignment="1">
      <alignment horizontal="center" vertical="center"/>
    </xf>
    <xf numFmtId="0" fontId="7" fillId="0" borderId="1" xfId="44" applyNumberFormat="1" applyFont="1" applyFill="1" applyBorder="1" applyAlignment="1">
      <alignment horizontal="center" vertical="center"/>
    </xf>
    <xf numFmtId="0" fontId="1" fillId="0" borderId="1" xfId="44" applyNumberFormat="1" applyFont="1" applyFill="1" applyBorder="1" applyAlignment="1">
      <alignment horizontal="center" vertical="center"/>
    </xf>
    <xf numFmtId="0" fontId="16" fillId="0" borderId="1" xfId="44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85" fontId="18" fillId="0" borderId="1" xfId="0" applyNumberFormat="1" applyFont="1" applyFill="1" applyBorder="1" applyAlignment="1">
      <alignment horizontal="center" vertical="center"/>
    </xf>
    <xf numFmtId="43" fontId="7" fillId="0" borderId="1" xfId="8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81" fontId="2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81" fontId="28" fillId="0" borderId="2" xfId="0" applyNumberFormat="1" applyFont="1" applyFill="1" applyBorder="1" applyAlignment="1">
      <alignment horizontal="center" vertical="center" wrapText="1"/>
    </xf>
    <xf numFmtId="181" fontId="2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总表" xfId="36"/>
    <cellStyle name="常规_2016中央经费测算表_2" xfId="37"/>
    <cellStyle name="20% - 强调文字颜色 1" xfId="38" builtinId="30"/>
    <cellStyle name="常规_2018年度省级财政项目资金明细费用表 2" xfId="39"/>
    <cellStyle name="40% - 强调文字颜色 1" xfId="40" builtinId="31"/>
    <cellStyle name="常规 38" xfId="41"/>
    <cellStyle name="20% - 强调文字颜色 2" xfId="42" builtinId="34"/>
    <cellStyle name="40% - 强调文字颜色 2" xfId="43" builtinId="35"/>
    <cellStyle name="常规_测算表" xfId="44"/>
    <cellStyle name="强调文字颜色 3" xfId="45" builtinId="37"/>
    <cellStyle name="常规_附件2-1-1-9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8" xfId="57"/>
    <cellStyle name="常规 2" xfId="58"/>
    <cellStyle name="常规_基层医疗卫生机构_5" xfId="59"/>
    <cellStyle name="常规 17" xfId="60"/>
    <cellStyle name="常规 3" xfId="61"/>
    <cellStyle name="常规 5" xfId="62"/>
    <cellStyle name="常规_2016省工作量 2" xfId="63"/>
    <cellStyle name="常规 11 3 2" xfId="64"/>
    <cellStyle name="常规_Sheet1_附件2-1-2-3-10 2" xfId="65"/>
    <cellStyle name="常规_总表_资金测算总表_1" xfId="66"/>
    <cellStyle name="常规_基层医疗卫生机构_1" xfId="67"/>
    <cellStyle name="常规_附件2-1-2-3-5" xfId="68"/>
    <cellStyle name="常规 4 5 2" xfId="69"/>
    <cellStyle name="百分比_附件2-1-2-3-5" xfId="70"/>
    <cellStyle name="常规_基层医疗卫生机构_4" xfId="71"/>
    <cellStyle name="常规_Sheet1" xfId="72"/>
    <cellStyle name="常规_2016省工作量" xfId="73"/>
    <cellStyle name="常规_附件2-1-2-3-10" xfId="74"/>
    <cellStyle name="常规_经费明细表" xfId="75"/>
    <cellStyle name="常规_基层医疗卫生机构_3" xfId="76"/>
    <cellStyle name="千位分隔 2" xfId="77"/>
    <cellStyle name="常规_基层医疗卫生机构_2" xfId="78"/>
    <cellStyle name="常规_Sheet1_1" xfId="79"/>
    <cellStyle name="常规_基层医疗卫生机构_13" xfId="8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view="pageBreakPreview" zoomScaleNormal="100" workbookViewId="0">
      <selection activeCell="E5" sqref="E5"/>
    </sheetView>
  </sheetViews>
  <sheetFormatPr defaultColWidth="9" defaultRowHeight="15" outlineLevelCol="4"/>
  <cols>
    <col min="1" max="1" width="49.125" style="112" customWidth="1"/>
    <col min="2" max="2" width="60.375" style="112" customWidth="1"/>
    <col min="3" max="16368" width="9" style="112"/>
    <col min="16369" max="16384" width="9" style="114"/>
  </cols>
  <sheetData>
    <row r="1" s="112" customFormat="1" ht="25" customHeight="1" spans="1:1">
      <c r="A1" s="115" t="s">
        <v>0</v>
      </c>
    </row>
    <row r="2" s="112" customFormat="1" ht="53" customHeight="1" spans="1:2">
      <c r="A2" s="116" t="s">
        <v>1</v>
      </c>
      <c r="B2" s="116"/>
    </row>
    <row r="3" s="112" customFormat="1" ht="24" customHeight="1" spans="1:5">
      <c r="A3" s="117"/>
      <c r="B3" s="118" t="s">
        <v>2</v>
      </c>
      <c r="C3" s="119"/>
      <c r="D3" s="119"/>
      <c r="E3" s="120"/>
    </row>
    <row r="4" s="113" customFormat="1" ht="45" customHeight="1" spans="1:2">
      <c r="A4" s="121" t="s">
        <v>3</v>
      </c>
      <c r="B4" s="121" t="s">
        <v>4</v>
      </c>
    </row>
    <row r="5" s="112" customFormat="1" ht="29" customHeight="1" spans="1:2">
      <c r="A5" s="122" t="s">
        <v>5</v>
      </c>
      <c r="B5" s="123">
        <v>9000</v>
      </c>
    </row>
    <row r="6" s="112" customFormat="1" ht="29" customHeight="1" spans="1:2">
      <c r="A6" s="124" t="s">
        <v>6</v>
      </c>
      <c r="B6" s="123">
        <v>3719</v>
      </c>
    </row>
    <row r="7" s="112" customFormat="1" ht="32" customHeight="1" spans="1:2">
      <c r="A7" s="85" t="s">
        <v>7</v>
      </c>
      <c r="B7" s="125">
        <v>643</v>
      </c>
    </row>
    <row r="8" s="112" customFormat="1" ht="32" customHeight="1" spans="1:2">
      <c r="A8" s="85" t="s">
        <v>8</v>
      </c>
      <c r="B8" s="126">
        <v>413</v>
      </c>
    </row>
    <row r="9" s="112" customFormat="1" ht="32" customHeight="1" spans="1:2">
      <c r="A9" s="85" t="s">
        <v>9</v>
      </c>
      <c r="B9" s="125">
        <v>355</v>
      </c>
    </row>
    <row r="10" s="112" customFormat="1" ht="32" customHeight="1" spans="1:2">
      <c r="A10" s="85" t="s">
        <v>10</v>
      </c>
      <c r="B10" s="125">
        <v>568</v>
      </c>
    </row>
    <row r="11" s="112" customFormat="1" ht="32" customHeight="1" spans="1:2">
      <c r="A11" s="85" t="s">
        <v>11</v>
      </c>
      <c r="B11" s="126">
        <v>499</v>
      </c>
    </row>
    <row r="12" s="112" customFormat="1" ht="32" customHeight="1" spans="1:2">
      <c r="A12" s="85" t="s">
        <v>12</v>
      </c>
      <c r="B12" s="126">
        <v>569</v>
      </c>
    </row>
    <row r="13" s="112" customFormat="1" ht="32" customHeight="1" spans="1:2">
      <c r="A13" s="85" t="s">
        <v>13</v>
      </c>
      <c r="B13" s="126">
        <v>351</v>
      </c>
    </row>
    <row r="14" s="112" customFormat="1" ht="32" customHeight="1" spans="1:2">
      <c r="A14" s="127" t="s">
        <v>14</v>
      </c>
      <c r="B14" s="128">
        <v>321</v>
      </c>
    </row>
    <row r="15" s="112" customFormat="1" ht="29" customHeight="1" spans="1:2">
      <c r="A15" s="124" t="s">
        <v>15</v>
      </c>
      <c r="B15" s="129">
        <v>5281</v>
      </c>
    </row>
    <row r="16" ht="32" customHeight="1" spans="1:2">
      <c r="A16" s="85" t="s">
        <v>16</v>
      </c>
      <c r="B16" s="126">
        <v>492</v>
      </c>
    </row>
    <row r="17" ht="32" customHeight="1" spans="1:2">
      <c r="A17" s="85" t="s">
        <v>17</v>
      </c>
      <c r="B17" s="126">
        <v>176</v>
      </c>
    </row>
    <row r="18" ht="32" customHeight="1" spans="1:2">
      <c r="A18" s="130" t="s">
        <v>18</v>
      </c>
      <c r="B18" s="126">
        <v>295</v>
      </c>
    </row>
    <row r="19" ht="32" customHeight="1" spans="1:2">
      <c r="A19" s="85" t="s">
        <v>19</v>
      </c>
      <c r="B19" s="126">
        <v>668</v>
      </c>
    </row>
    <row r="20" ht="32" customHeight="1" spans="1:2">
      <c r="A20" s="85" t="s">
        <v>20</v>
      </c>
      <c r="B20" s="126">
        <v>499</v>
      </c>
    </row>
    <row r="21" ht="32" customHeight="1" spans="1:2">
      <c r="A21" s="85" t="s">
        <v>21</v>
      </c>
      <c r="B21" s="126">
        <v>328</v>
      </c>
    </row>
    <row r="22" ht="32" customHeight="1" spans="1:2">
      <c r="A22" s="85" t="s">
        <v>22</v>
      </c>
      <c r="B22" s="126">
        <v>629</v>
      </c>
    </row>
    <row r="23" ht="32" customHeight="1" spans="1:2">
      <c r="A23" s="85" t="s">
        <v>23</v>
      </c>
      <c r="B23" s="126">
        <v>249</v>
      </c>
    </row>
    <row r="24" ht="32" customHeight="1" spans="1:2">
      <c r="A24" s="85" t="s">
        <v>24</v>
      </c>
      <c r="B24" s="126">
        <v>320</v>
      </c>
    </row>
    <row r="25" ht="32" customHeight="1" spans="1:2">
      <c r="A25" s="85" t="s">
        <v>25</v>
      </c>
      <c r="B25" s="126">
        <v>263</v>
      </c>
    </row>
    <row r="26" ht="32" customHeight="1" spans="1:2">
      <c r="A26" s="85" t="s">
        <v>26</v>
      </c>
      <c r="B26" s="126">
        <v>340</v>
      </c>
    </row>
    <row r="27" ht="32" customHeight="1" spans="1:2">
      <c r="A27" s="85" t="s">
        <v>27</v>
      </c>
      <c r="B27" s="126">
        <v>494</v>
      </c>
    </row>
    <row r="28" ht="32" customHeight="1" spans="1:2">
      <c r="A28" s="85" t="s">
        <v>28</v>
      </c>
      <c r="B28" s="126">
        <v>528</v>
      </c>
    </row>
  </sheetData>
  <mergeCells count="1">
    <mergeCell ref="A2:B2"/>
  </mergeCells>
  <printOptions horizontalCentered="1"/>
  <pageMargins left="0.472222222222222" right="0.472222222222222" top="0.590277777777778" bottom="0.786805555555556" header="0.298611111111111" footer="0.495833333333333"/>
  <pageSetup paperSize="9" scale="7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9"/>
  <sheetViews>
    <sheetView topLeftCell="U5" workbookViewId="0">
      <selection activeCell="AD8" sqref="AD8"/>
    </sheetView>
  </sheetViews>
  <sheetFormatPr defaultColWidth="20.5583333333333" defaultRowHeight="14.25"/>
  <cols>
    <col min="1" max="1" width="10.1083333333333" customWidth="1"/>
    <col min="2" max="3" width="10.8916666666667" customWidth="1"/>
    <col min="4" max="4" width="10.8916666666667" style="36" customWidth="1"/>
    <col min="5" max="5" width="9.025" style="37" customWidth="1"/>
    <col min="6" max="6" width="10.5583333333333" style="38" customWidth="1"/>
    <col min="7" max="7" width="9.58333333333333" style="37" customWidth="1"/>
    <col min="8" max="8" width="9.33333333333333" style="39" customWidth="1"/>
    <col min="9" max="9" width="10" style="37" customWidth="1"/>
    <col min="10" max="10" width="9.44166666666667" style="39" customWidth="1"/>
    <col min="11" max="11" width="10.6666666666667" style="40" customWidth="1"/>
    <col min="12" max="12" width="10.1416666666667" style="41" customWidth="1"/>
    <col min="13" max="13" width="9.58333333333333" style="42" customWidth="1"/>
    <col min="14" max="14" width="12.5" style="39" customWidth="1"/>
    <col min="15" max="15" width="9.58333333333333" style="37" customWidth="1"/>
    <col min="16" max="16" width="9.58333333333333" style="39" customWidth="1"/>
    <col min="17" max="17" width="9.58333333333333" style="37" customWidth="1"/>
    <col min="18" max="18" width="11" customWidth="1"/>
    <col min="19" max="19" width="11.5583333333333" customWidth="1"/>
    <col min="20" max="20" width="10.6666666666667" style="39" customWidth="1"/>
    <col min="21" max="21" width="9.58333333333333" style="37" customWidth="1"/>
    <col min="22" max="22" width="16.6666666666667" style="37" customWidth="1"/>
    <col min="23" max="23" width="15" style="36" customWidth="1"/>
    <col min="24" max="24" width="17.3333333333333" style="43" customWidth="1"/>
    <col min="25" max="25" width="5.775" style="43" customWidth="1"/>
    <col min="26" max="26" width="13.6666666666667" style="44" customWidth="1"/>
    <col min="27" max="27" width="12.8916666666667" style="44" customWidth="1"/>
    <col min="28" max="28" width="14" style="45" customWidth="1"/>
    <col min="29" max="29" width="14" style="44" customWidth="1"/>
    <col min="30" max="240" width="20.5583333333333" style="30" customWidth="1"/>
    <col min="241" max="16353" width="20.5583333333333" style="46"/>
  </cols>
  <sheetData>
    <row r="1" s="30" customFormat="1" ht="21" customHeight="1" spans="1:246">
      <c r="A1" s="47" t="s">
        <v>29</v>
      </c>
      <c r="B1" s="48"/>
      <c r="C1" s="48"/>
      <c r="D1" s="41"/>
      <c r="E1" s="42"/>
      <c r="F1" s="38"/>
      <c r="G1" s="37"/>
      <c r="H1" s="39"/>
      <c r="I1" s="37"/>
      <c r="J1" s="39"/>
      <c r="K1" s="40"/>
      <c r="N1" s="39"/>
      <c r="O1" s="37"/>
      <c r="P1" s="39"/>
      <c r="Q1" s="37"/>
      <c r="R1" s="48"/>
      <c r="S1" s="48"/>
      <c r="T1" s="39"/>
      <c r="U1" s="37"/>
      <c r="V1" s="37"/>
      <c r="W1" s="36"/>
      <c r="X1" s="43"/>
      <c r="Y1" s="43"/>
      <c r="Z1" s="44"/>
      <c r="AA1" s="44"/>
      <c r="AB1" s="44"/>
      <c r="AC1" s="44"/>
      <c r="IG1" s="46"/>
      <c r="IH1" s="46"/>
      <c r="II1" s="46"/>
      <c r="IJ1" s="46"/>
      <c r="IK1" s="46"/>
      <c r="IL1" s="46"/>
    </row>
    <row r="2" s="30" customFormat="1" ht="38" customHeight="1" spans="1:246">
      <c r="A2" s="49" t="s">
        <v>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5"/>
      <c r="Q2" s="49"/>
      <c r="R2" s="49"/>
      <c r="S2" s="49"/>
      <c r="T2" s="49"/>
      <c r="U2" s="49"/>
      <c r="V2" s="49"/>
      <c r="W2" s="92"/>
      <c r="X2" s="49"/>
      <c r="Y2" s="100"/>
      <c r="Z2" s="44"/>
      <c r="AA2" s="44"/>
      <c r="AB2" s="44"/>
      <c r="AC2" s="44"/>
      <c r="IG2" s="46"/>
      <c r="IH2" s="46"/>
      <c r="II2" s="46"/>
      <c r="IJ2" s="46"/>
      <c r="IK2" s="46"/>
      <c r="IL2" s="46"/>
    </row>
    <row r="3" s="30" customFormat="1" ht="21" spans="4:246">
      <c r="D3" s="50"/>
      <c r="E3" s="51"/>
      <c r="F3" s="52"/>
      <c r="G3" s="51"/>
      <c r="H3" s="53"/>
      <c r="I3" s="51"/>
      <c r="J3" s="53"/>
      <c r="K3" s="76"/>
      <c r="L3" s="77"/>
      <c r="M3" s="78"/>
      <c r="N3" s="53"/>
      <c r="O3" s="51"/>
      <c r="P3" s="53"/>
      <c r="Q3" s="51"/>
      <c r="T3" s="53"/>
      <c r="U3" s="51"/>
      <c r="V3" s="51"/>
      <c r="W3" s="93"/>
      <c r="X3" s="76" t="s">
        <v>2</v>
      </c>
      <c r="Y3" s="76"/>
      <c r="Z3" s="44"/>
      <c r="AA3" s="44"/>
      <c r="AB3" s="44"/>
      <c r="AC3" s="44"/>
      <c r="IG3" s="46"/>
      <c r="IH3" s="46"/>
      <c r="II3" s="46"/>
      <c r="IJ3" s="46"/>
      <c r="IK3" s="46"/>
      <c r="IL3" s="46"/>
    </row>
    <row r="4" s="31" customFormat="1" ht="30" customHeight="1" spans="1:29">
      <c r="A4" s="54" t="s">
        <v>31</v>
      </c>
      <c r="B4" s="54" t="s">
        <v>32</v>
      </c>
      <c r="C4" s="54" t="s">
        <v>33</v>
      </c>
      <c r="D4" s="55" t="s">
        <v>34</v>
      </c>
      <c r="E4" s="54"/>
      <c r="F4" s="56" t="s">
        <v>35</v>
      </c>
      <c r="G4" s="54"/>
      <c r="H4" s="57" t="s">
        <v>36</v>
      </c>
      <c r="I4" s="54"/>
      <c r="J4" s="57" t="s">
        <v>37</v>
      </c>
      <c r="K4" s="54"/>
      <c r="L4" s="57" t="s">
        <v>38</v>
      </c>
      <c r="M4" s="54"/>
      <c r="N4" s="57" t="s">
        <v>39</v>
      </c>
      <c r="O4" s="57"/>
      <c r="P4" s="57"/>
      <c r="Q4" s="57"/>
      <c r="R4" s="54" t="s">
        <v>40</v>
      </c>
      <c r="S4" s="54"/>
      <c r="T4" s="57" t="s">
        <v>41</v>
      </c>
      <c r="U4" s="54"/>
      <c r="V4" s="58" t="s">
        <v>42</v>
      </c>
      <c r="W4" s="55" t="s">
        <v>43</v>
      </c>
      <c r="X4" s="94" t="s">
        <v>33</v>
      </c>
      <c r="Y4" s="101" t="s">
        <v>44</v>
      </c>
      <c r="Z4" s="65" t="s">
        <v>45</v>
      </c>
      <c r="AA4" s="55" t="s">
        <v>46</v>
      </c>
      <c r="AB4" s="102" t="s">
        <v>47</v>
      </c>
      <c r="AC4" s="103"/>
    </row>
    <row r="5" s="31" customFormat="1" ht="154" customHeight="1" spans="1:29">
      <c r="A5" s="54"/>
      <c r="B5" s="54"/>
      <c r="C5" s="54"/>
      <c r="D5" s="55" t="s">
        <v>48</v>
      </c>
      <c r="E5" s="58" t="s">
        <v>43</v>
      </c>
      <c r="F5" s="56" t="s">
        <v>49</v>
      </c>
      <c r="G5" s="58" t="s">
        <v>43</v>
      </c>
      <c r="H5" s="57" t="s">
        <v>50</v>
      </c>
      <c r="I5" s="58" t="s">
        <v>43</v>
      </c>
      <c r="J5" s="79" t="s">
        <v>51</v>
      </c>
      <c r="K5" s="58" t="s">
        <v>43</v>
      </c>
      <c r="L5" s="57" t="s">
        <v>52</v>
      </c>
      <c r="M5" s="58" t="s">
        <v>43</v>
      </c>
      <c r="N5" s="57" t="s">
        <v>53</v>
      </c>
      <c r="O5" s="58" t="s">
        <v>43</v>
      </c>
      <c r="P5" s="57" t="s">
        <v>54</v>
      </c>
      <c r="Q5" s="58" t="s">
        <v>43</v>
      </c>
      <c r="R5" s="54" t="s">
        <v>55</v>
      </c>
      <c r="S5" s="54" t="s">
        <v>43</v>
      </c>
      <c r="T5" s="57" t="s">
        <v>56</v>
      </c>
      <c r="U5" s="58" t="s">
        <v>43</v>
      </c>
      <c r="V5" s="58"/>
      <c r="W5" s="55"/>
      <c r="X5" s="94"/>
      <c r="Y5" s="101"/>
      <c r="Z5" s="65"/>
      <c r="AA5" s="55"/>
      <c r="AB5" s="102"/>
      <c r="AC5" s="103"/>
    </row>
    <row r="6" s="32" customFormat="1" ht="142" customHeight="1" spans="1:240">
      <c r="A6" s="54"/>
      <c r="B6" s="54"/>
      <c r="C6" s="59" t="s">
        <v>57</v>
      </c>
      <c r="D6" s="59">
        <v>2</v>
      </c>
      <c r="E6" s="1" t="s">
        <v>58</v>
      </c>
      <c r="F6" s="60">
        <v>4</v>
      </c>
      <c r="G6" s="1" t="s">
        <v>59</v>
      </c>
      <c r="H6" s="60">
        <v>6</v>
      </c>
      <c r="I6" s="1" t="s">
        <v>60</v>
      </c>
      <c r="J6" s="60">
        <v>8</v>
      </c>
      <c r="K6" s="1" t="s">
        <v>61</v>
      </c>
      <c r="L6" s="60">
        <v>10</v>
      </c>
      <c r="M6" s="1" t="s">
        <v>62</v>
      </c>
      <c r="N6" s="60">
        <v>12</v>
      </c>
      <c r="O6" s="1" t="s">
        <v>63</v>
      </c>
      <c r="P6" s="60">
        <v>14</v>
      </c>
      <c r="Q6" s="1" t="s">
        <v>64</v>
      </c>
      <c r="R6" s="59">
        <v>16</v>
      </c>
      <c r="S6" s="1" t="s">
        <v>65</v>
      </c>
      <c r="T6" s="60">
        <v>18</v>
      </c>
      <c r="U6" s="1" t="s">
        <v>66</v>
      </c>
      <c r="V6" s="1" t="s">
        <v>67</v>
      </c>
      <c r="W6" s="95" t="s">
        <v>68</v>
      </c>
      <c r="X6" s="96" t="s">
        <v>69</v>
      </c>
      <c r="Y6" s="101"/>
      <c r="Z6" s="65"/>
      <c r="AA6" s="55"/>
      <c r="AB6" s="102"/>
      <c r="AC6" s="103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</row>
    <row r="7" s="33" customFormat="1" ht="31" customHeight="1" spans="1:29">
      <c r="A7" s="61" t="s">
        <v>5</v>
      </c>
      <c r="B7" s="61"/>
      <c r="C7" s="62">
        <f>C8+C23</f>
        <v>6834.1513</v>
      </c>
      <c r="D7" s="63">
        <f>D8+D23</f>
        <v>19808</v>
      </c>
      <c r="E7" s="64">
        <f>E8+E23</f>
        <v>1</v>
      </c>
      <c r="F7" s="63">
        <f t="shared" ref="F7:M7" si="0">F8+F23</f>
        <v>52543</v>
      </c>
      <c r="G7" s="65">
        <f t="shared" si="0"/>
        <v>0.9998</v>
      </c>
      <c r="H7" s="63">
        <f t="shared" si="0"/>
        <v>39940</v>
      </c>
      <c r="I7" s="55">
        <f t="shared" si="0"/>
        <v>1</v>
      </c>
      <c r="J7" s="80">
        <f t="shared" si="0"/>
        <v>8866</v>
      </c>
      <c r="K7" s="81">
        <f t="shared" si="0"/>
        <v>0.9999</v>
      </c>
      <c r="L7" s="82">
        <f t="shared" si="0"/>
        <v>30220</v>
      </c>
      <c r="M7" s="64">
        <f t="shared" si="0"/>
        <v>1.0011</v>
      </c>
      <c r="N7" s="63">
        <f t="shared" ref="N7:U7" si="1">N8+N23</f>
        <v>333353.53728</v>
      </c>
      <c r="O7" s="65">
        <f t="shared" si="1"/>
        <v>1.0001</v>
      </c>
      <c r="P7" s="63">
        <f t="shared" si="1"/>
        <v>15.0001</v>
      </c>
      <c r="Q7" s="65">
        <f t="shared" si="1"/>
        <v>1.0004</v>
      </c>
      <c r="R7" s="63">
        <f t="shared" si="1"/>
        <v>164</v>
      </c>
      <c r="S7" s="64">
        <f t="shared" si="1"/>
        <v>1.0002</v>
      </c>
      <c r="T7" s="63">
        <f t="shared" si="1"/>
        <v>52600</v>
      </c>
      <c r="U7" s="97">
        <f t="shared" si="1"/>
        <v>1.018</v>
      </c>
      <c r="V7" s="82">
        <f>ROUNDDOWN((V8+V23),0)</f>
        <v>1000</v>
      </c>
      <c r="W7" s="55">
        <f t="shared" ref="W7:Z7" si="2">W8+W23</f>
        <v>1</v>
      </c>
      <c r="X7" s="62">
        <f t="shared" si="2"/>
        <v>6834.1513</v>
      </c>
      <c r="Y7" s="62"/>
      <c r="Z7" s="105">
        <f>Z8+Z23</f>
        <v>6333.6334</v>
      </c>
      <c r="AA7" s="105">
        <f>X7-Z7</f>
        <v>500.5179</v>
      </c>
      <c r="AB7" s="106">
        <f>AA7*100/Z7</f>
        <v>7.90253979650922</v>
      </c>
      <c r="AC7" s="107"/>
    </row>
    <row r="8" s="33" customFormat="1" ht="31" customHeight="1" spans="1:29">
      <c r="A8" s="61" t="s">
        <v>70</v>
      </c>
      <c r="B8" s="61"/>
      <c r="C8" s="62">
        <f>SUM(C9:C22)</f>
        <v>4708.73</v>
      </c>
      <c r="D8" s="63">
        <f>SUM(D9:D22)</f>
        <v>12432</v>
      </c>
      <c r="E8" s="64">
        <f>SUM(E9:E22)</f>
        <v>0.6276</v>
      </c>
      <c r="F8" s="63">
        <f t="shared" ref="F8:M8" si="3">SUM(F9:F22)</f>
        <v>29758</v>
      </c>
      <c r="G8" s="65">
        <f t="shared" si="3"/>
        <v>0.5662</v>
      </c>
      <c r="H8" s="63">
        <f t="shared" si="3"/>
        <v>20298</v>
      </c>
      <c r="I8" s="83">
        <f t="shared" si="3"/>
        <v>0.5082</v>
      </c>
      <c r="J8" s="80">
        <f t="shared" si="3"/>
        <v>8321</v>
      </c>
      <c r="K8" s="65">
        <f t="shared" si="3"/>
        <v>0.9384</v>
      </c>
      <c r="L8" s="82">
        <f t="shared" si="3"/>
        <v>30206</v>
      </c>
      <c r="M8" s="64">
        <f t="shared" si="3"/>
        <v>0.9995</v>
      </c>
      <c r="N8" s="63">
        <f t="shared" ref="N8:S8" si="4">SUM(N9:N22)</f>
        <v>172507.6</v>
      </c>
      <c r="O8" s="65">
        <f t="shared" si="4"/>
        <v>0.5176</v>
      </c>
      <c r="P8" s="63">
        <f t="shared" si="4"/>
        <v>15</v>
      </c>
      <c r="Q8" s="65">
        <f t="shared" si="4"/>
        <v>1.0004</v>
      </c>
      <c r="R8" s="63">
        <f t="shared" si="4"/>
        <v>84</v>
      </c>
      <c r="S8" s="64">
        <f t="shared" si="4"/>
        <v>0.5124</v>
      </c>
      <c r="T8" s="63">
        <f>SUM(T10:T22)</f>
        <v>48600</v>
      </c>
      <c r="U8" s="65">
        <f>ROUNDDOWN(SUM(U9:U22),3)</f>
        <v>0.942</v>
      </c>
      <c r="V8" s="82">
        <f t="shared" ref="V8:Z8" si="5">SUM(V9:V22)</f>
        <v>690.557</v>
      </c>
      <c r="W8" s="65">
        <f>ROUND(SUM(W9:W22),3)</f>
        <v>0.689</v>
      </c>
      <c r="X8" s="62">
        <f>SUM(X9:X22)</f>
        <v>4708.73</v>
      </c>
      <c r="Y8" s="62"/>
      <c r="Z8" s="105">
        <f>SUM(Z9:Z22)</f>
        <v>4467.9244</v>
      </c>
      <c r="AA8" s="105">
        <f t="shared" ref="AA8:AA39" si="6">X8-Z8</f>
        <v>240.8056</v>
      </c>
      <c r="AB8" s="106">
        <f t="shared" ref="AB8:AB39" si="7">AA8*100/Z8</f>
        <v>5.38965251963528</v>
      </c>
      <c r="AC8" s="107"/>
    </row>
    <row r="9" s="33" customFormat="1" ht="31" customHeight="1" spans="1:29">
      <c r="A9" s="27">
        <v>604001</v>
      </c>
      <c r="B9" s="27" t="s">
        <v>71</v>
      </c>
      <c r="C9" s="27">
        <f>X9</f>
        <v>492.06</v>
      </c>
      <c r="D9" s="66">
        <v>1262</v>
      </c>
      <c r="E9" s="67">
        <f t="shared" ref="E9:E22" si="8">ROUND(D9/$D$7,4)</f>
        <v>0.0637</v>
      </c>
      <c r="F9" s="68">
        <v>4142</v>
      </c>
      <c r="G9" s="67">
        <f>ROUND(F9/$F$7,4)</f>
        <v>0.0788</v>
      </c>
      <c r="H9" s="69">
        <v>2542</v>
      </c>
      <c r="I9" s="84">
        <f>ROUND(H9/$H$7,4)</f>
        <v>0.0636</v>
      </c>
      <c r="J9" s="85">
        <v>933</v>
      </c>
      <c r="K9" s="67">
        <f>ROUND(J9/$J$7,4)</f>
        <v>0.1052</v>
      </c>
      <c r="L9" s="86">
        <v>2600</v>
      </c>
      <c r="M9" s="87">
        <f>ROUND(L9/$L$7,4)</f>
        <v>0.086</v>
      </c>
      <c r="N9" s="71">
        <v>24581</v>
      </c>
      <c r="O9" s="67">
        <f t="shared" ref="O9:O22" si="9">ROUND(N9/$N$7,4)</f>
        <v>0.0737</v>
      </c>
      <c r="P9" s="60">
        <v>1</v>
      </c>
      <c r="Q9" s="67">
        <f>ROUND(P9/$P$7,4)</f>
        <v>0.0667</v>
      </c>
      <c r="R9" s="27">
        <v>5</v>
      </c>
      <c r="S9" s="67">
        <f>ROUND(R9/$R$7,4)</f>
        <v>0.0305</v>
      </c>
      <c r="T9" s="59">
        <v>1000</v>
      </c>
      <c r="U9" s="67">
        <f>ROUNDDOWN(T9/$T$7,4)</f>
        <v>0.019</v>
      </c>
      <c r="V9" s="1">
        <f>ROUNDDOWN((E9*0.2+G9*0.15+I9*0.09+K9*0.05+M9*0.19+O9*0.22+Q9*0.04+S9*0.03+U9*0.03)*1000,4)</f>
        <v>72.251</v>
      </c>
      <c r="W9" s="95">
        <f>ROUND(V9/$V$7,3)</f>
        <v>0.072</v>
      </c>
      <c r="X9" s="98">
        <f t="shared" ref="X9:X22" si="10">ROUND(6834.15*W9,2)</f>
        <v>492.06</v>
      </c>
      <c r="Y9" s="98"/>
      <c r="Z9" s="108">
        <v>482.5248</v>
      </c>
      <c r="AA9" s="105">
        <f t="shared" si="6"/>
        <v>9.53519999999997</v>
      </c>
      <c r="AB9" s="106">
        <f t="shared" si="7"/>
        <v>1.97610568410162</v>
      </c>
      <c r="AC9" s="107"/>
    </row>
    <row r="10" s="33" customFormat="1" ht="31" customHeight="1" spans="1:29">
      <c r="A10" s="27">
        <v>606001</v>
      </c>
      <c r="B10" s="27" t="s">
        <v>7</v>
      </c>
      <c r="C10" s="27">
        <f t="shared" ref="C10:C41" si="11">X10</f>
        <v>369.04</v>
      </c>
      <c r="D10" s="66">
        <v>477</v>
      </c>
      <c r="E10" s="67">
        <f t="shared" si="8"/>
        <v>0.0241</v>
      </c>
      <c r="F10" s="68">
        <v>1718</v>
      </c>
      <c r="G10" s="67">
        <f t="shared" ref="G10:G41" si="12">ROUND(F10/$F$7,4)</f>
        <v>0.0327</v>
      </c>
      <c r="H10" s="69">
        <v>1406</v>
      </c>
      <c r="I10" s="84">
        <f t="shared" ref="I10:I41" si="13">ROUND(H10/$H$7,4)</f>
        <v>0.0352</v>
      </c>
      <c r="J10" s="88">
        <v>589</v>
      </c>
      <c r="K10" s="67">
        <f t="shared" ref="K10:K41" si="14">ROUND(J10/$J$7,4)</f>
        <v>0.0664</v>
      </c>
      <c r="L10" s="86">
        <v>3686</v>
      </c>
      <c r="M10" s="87">
        <f t="shared" ref="M10:M41" si="15">ROUND(L10/$L$7,4)</f>
        <v>0.122</v>
      </c>
      <c r="N10" s="71">
        <v>13169.2</v>
      </c>
      <c r="O10" s="67">
        <f t="shared" si="9"/>
        <v>0.0395</v>
      </c>
      <c r="P10" s="60">
        <v>1</v>
      </c>
      <c r="Q10" s="67">
        <f t="shared" ref="Q10:Q41" si="16">ROUND(P10/$P$7,4)</f>
        <v>0.0667</v>
      </c>
      <c r="R10" s="27">
        <v>9</v>
      </c>
      <c r="S10" s="67">
        <f t="shared" ref="S10:S41" si="17">ROUND(R10/$R$7,4)</f>
        <v>0.0549</v>
      </c>
      <c r="T10" s="60">
        <v>3400</v>
      </c>
      <c r="U10" s="67">
        <f>ROUND(T10/$T$7,4)</f>
        <v>0.0646</v>
      </c>
      <c r="V10" s="1">
        <f t="shared" ref="V10:V41" si="18">ROUNDDOWN((E10*0.2+G10*0.15+I10*0.09+K10*0.05+M10*0.19+O10*0.22+Q10*0.04+S10*0.03+U10*0.03)*1000,4)</f>
        <v>54.336</v>
      </c>
      <c r="W10" s="95">
        <f t="shared" ref="W10:W41" si="19">ROUND(V10/$V$7,3)</f>
        <v>0.054</v>
      </c>
      <c r="X10" s="98">
        <f t="shared" si="10"/>
        <v>369.04</v>
      </c>
      <c r="Y10" s="98"/>
      <c r="Z10" s="108">
        <v>355.5762</v>
      </c>
      <c r="AA10" s="105">
        <f t="shared" si="6"/>
        <v>13.4638</v>
      </c>
      <c r="AB10" s="106">
        <f t="shared" si="7"/>
        <v>3.78647389785932</v>
      </c>
      <c r="AC10" s="107"/>
    </row>
    <row r="11" s="33" customFormat="1" ht="31" customHeight="1" spans="1:29">
      <c r="A11" s="27">
        <v>607001</v>
      </c>
      <c r="B11" s="27" t="s">
        <v>9</v>
      </c>
      <c r="C11" s="27">
        <f t="shared" si="11"/>
        <v>246.03</v>
      </c>
      <c r="D11" s="66">
        <v>490</v>
      </c>
      <c r="E11" s="67">
        <f t="shared" si="8"/>
        <v>0.0247</v>
      </c>
      <c r="F11" s="68">
        <v>1274</v>
      </c>
      <c r="G11" s="67">
        <f t="shared" si="12"/>
        <v>0.0242</v>
      </c>
      <c r="H11" s="69">
        <v>980</v>
      </c>
      <c r="I11" s="84">
        <f t="shared" si="13"/>
        <v>0.0245</v>
      </c>
      <c r="J11" s="88">
        <v>335</v>
      </c>
      <c r="K11" s="67">
        <f t="shared" si="14"/>
        <v>0.0378</v>
      </c>
      <c r="L11" s="86">
        <v>1580</v>
      </c>
      <c r="M11" s="87">
        <f t="shared" si="15"/>
        <v>0.0523</v>
      </c>
      <c r="N11" s="71">
        <v>11261.4</v>
      </c>
      <c r="O11" s="67">
        <f t="shared" si="9"/>
        <v>0.0338</v>
      </c>
      <c r="P11" s="60">
        <v>1</v>
      </c>
      <c r="Q11" s="67">
        <f t="shared" si="16"/>
        <v>0.0667</v>
      </c>
      <c r="R11" s="27">
        <v>6</v>
      </c>
      <c r="S11" s="67">
        <f t="shared" si="17"/>
        <v>0.0366</v>
      </c>
      <c r="T11" s="60">
        <v>4600</v>
      </c>
      <c r="U11" s="67">
        <f t="shared" ref="U11:U42" si="20">ROUND(T11/$T$7,4)</f>
        <v>0.0875</v>
      </c>
      <c r="V11" s="1">
        <f t="shared" si="18"/>
        <v>36.429</v>
      </c>
      <c r="W11" s="95">
        <f t="shared" si="19"/>
        <v>0.036</v>
      </c>
      <c r="X11" s="98">
        <f t="shared" si="10"/>
        <v>246.03</v>
      </c>
      <c r="Y11" s="98"/>
      <c r="Z11" s="108">
        <v>237.192</v>
      </c>
      <c r="AA11" s="105">
        <f t="shared" si="6"/>
        <v>8.83799999999999</v>
      </c>
      <c r="AB11" s="106">
        <f t="shared" si="7"/>
        <v>3.72609531518769</v>
      </c>
      <c r="AC11" s="107"/>
    </row>
    <row r="12" s="34" customFormat="1" ht="31" customHeight="1" spans="1:29">
      <c r="A12" s="27">
        <v>608001</v>
      </c>
      <c r="B12" s="27" t="s">
        <v>8</v>
      </c>
      <c r="C12" s="27">
        <f t="shared" si="11"/>
        <v>266.53</v>
      </c>
      <c r="D12" s="66">
        <v>150</v>
      </c>
      <c r="E12" s="67">
        <f t="shared" si="8"/>
        <v>0.0076</v>
      </c>
      <c r="F12" s="68">
        <v>1715</v>
      </c>
      <c r="G12" s="67">
        <f t="shared" si="12"/>
        <v>0.0326</v>
      </c>
      <c r="H12" s="69">
        <v>758</v>
      </c>
      <c r="I12" s="84">
        <f t="shared" si="13"/>
        <v>0.019</v>
      </c>
      <c r="J12" s="88">
        <v>726</v>
      </c>
      <c r="K12" s="67">
        <f t="shared" si="14"/>
        <v>0.0819</v>
      </c>
      <c r="L12" s="86">
        <v>1990</v>
      </c>
      <c r="M12" s="87">
        <f t="shared" si="15"/>
        <v>0.0659</v>
      </c>
      <c r="N12" s="71">
        <v>13119.2</v>
      </c>
      <c r="O12" s="67">
        <f t="shared" si="9"/>
        <v>0.0394</v>
      </c>
      <c r="P12" s="60">
        <v>1</v>
      </c>
      <c r="Q12" s="67">
        <f t="shared" si="16"/>
        <v>0.0667</v>
      </c>
      <c r="R12" s="27">
        <v>7</v>
      </c>
      <c r="S12" s="67">
        <f t="shared" si="17"/>
        <v>0.0427</v>
      </c>
      <c r="T12" s="60">
        <v>3000</v>
      </c>
      <c r="U12" s="67">
        <f t="shared" si="20"/>
        <v>0.057</v>
      </c>
      <c r="V12" s="1">
        <f t="shared" si="18"/>
        <v>39.063</v>
      </c>
      <c r="W12" s="95">
        <f t="shared" si="19"/>
        <v>0.039</v>
      </c>
      <c r="X12" s="98">
        <f t="shared" si="10"/>
        <v>266.53</v>
      </c>
      <c r="Y12" s="98"/>
      <c r="Z12" s="108">
        <v>253.3494</v>
      </c>
      <c r="AA12" s="105">
        <f t="shared" si="6"/>
        <v>13.1806</v>
      </c>
      <c r="AB12" s="106">
        <f t="shared" si="7"/>
        <v>5.20253847058646</v>
      </c>
      <c r="AC12" s="107"/>
    </row>
    <row r="13" s="34" customFormat="1" ht="31" customHeight="1" spans="1:240">
      <c r="A13" s="27">
        <v>609001</v>
      </c>
      <c r="B13" s="27" t="s">
        <v>10</v>
      </c>
      <c r="C13" s="27">
        <f t="shared" si="11"/>
        <v>512.56</v>
      </c>
      <c r="D13" s="66">
        <v>1072</v>
      </c>
      <c r="E13" s="67">
        <f t="shared" si="8"/>
        <v>0.0541</v>
      </c>
      <c r="F13" s="68">
        <v>4048</v>
      </c>
      <c r="G13" s="67">
        <f t="shared" si="12"/>
        <v>0.077</v>
      </c>
      <c r="H13" s="69">
        <v>2016</v>
      </c>
      <c r="I13" s="84">
        <f t="shared" si="13"/>
        <v>0.0505</v>
      </c>
      <c r="J13" s="88">
        <v>391</v>
      </c>
      <c r="K13" s="67">
        <f t="shared" si="14"/>
        <v>0.0441</v>
      </c>
      <c r="L13" s="86">
        <v>3470</v>
      </c>
      <c r="M13" s="87">
        <f t="shared" si="15"/>
        <v>0.1148</v>
      </c>
      <c r="N13" s="71">
        <v>22972.2</v>
      </c>
      <c r="O13" s="67">
        <f t="shared" si="9"/>
        <v>0.0689</v>
      </c>
      <c r="P13" s="60">
        <v>2</v>
      </c>
      <c r="Q13" s="67">
        <f t="shared" si="16"/>
        <v>0.1333</v>
      </c>
      <c r="R13" s="27">
        <v>5</v>
      </c>
      <c r="S13" s="67">
        <f t="shared" si="17"/>
        <v>0.0305</v>
      </c>
      <c r="T13" s="60">
        <v>4300</v>
      </c>
      <c r="U13" s="67">
        <f t="shared" si="20"/>
        <v>0.0817</v>
      </c>
      <c r="V13" s="1">
        <f t="shared" si="18"/>
        <v>74.788</v>
      </c>
      <c r="W13" s="95">
        <f t="shared" si="19"/>
        <v>0.075</v>
      </c>
      <c r="X13" s="98">
        <f t="shared" si="10"/>
        <v>512.56</v>
      </c>
      <c r="Y13" s="98"/>
      <c r="Z13" s="108">
        <v>490.4588</v>
      </c>
      <c r="AA13" s="105">
        <f t="shared" si="6"/>
        <v>22.1011999999999</v>
      </c>
      <c r="AB13" s="106">
        <f t="shared" si="7"/>
        <v>4.50622967719204</v>
      </c>
      <c r="AC13" s="107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</row>
    <row r="14" s="35" customFormat="1" ht="31" customHeight="1" spans="1:29">
      <c r="A14" s="27">
        <v>610001</v>
      </c>
      <c r="B14" s="27" t="s">
        <v>72</v>
      </c>
      <c r="C14" s="27">
        <f t="shared" si="11"/>
        <v>102.51</v>
      </c>
      <c r="D14" s="66">
        <v>150</v>
      </c>
      <c r="E14" s="67">
        <f t="shared" si="8"/>
        <v>0.0076</v>
      </c>
      <c r="F14" s="68">
        <v>504</v>
      </c>
      <c r="G14" s="67">
        <f t="shared" si="12"/>
        <v>0.0096</v>
      </c>
      <c r="H14" s="69">
        <v>275</v>
      </c>
      <c r="I14" s="84">
        <f t="shared" si="13"/>
        <v>0.0069</v>
      </c>
      <c r="J14" s="88">
        <v>2</v>
      </c>
      <c r="K14" s="67">
        <f t="shared" si="14"/>
        <v>0.0002</v>
      </c>
      <c r="L14" s="86">
        <v>1300</v>
      </c>
      <c r="M14" s="87">
        <f t="shared" si="15"/>
        <v>0.043</v>
      </c>
      <c r="N14" s="71">
        <v>228</v>
      </c>
      <c r="O14" s="67">
        <f t="shared" si="9"/>
        <v>0.0007</v>
      </c>
      <c r="P14" s="60">
        <v>1</v>
      </c>
      <c r="Q14" s="67">
        <f t="shared" si="16"/>
        <v>0.0667</v>
      </c>
      <c r="R14" s="27">
        <v>5</v>
      </c>
      <c r="S14" s="67">
        <f t="shared" si="17"/>
        <v>0.0305</v>
      </c>
      <c r="T14" s="60">
        <v>0</v>
      </c>
      <c r="U14" s="67">
        <f t="shared" si="20"/>
        <v>0</v>
      </c>
      <c r="V14" s="1">
        <f t="shared" si="18"/>
        <v>15.498</v>
      </c>
      <c r="W14" s="95">
        <f t="shared" si="19"/>
        <v>0.015</v>
      </c>
      <c r="X14" s="98">
        <f t="shared" si="10"/>
        <v>102.51</v>
      </c>
      <c r="Y14" s="98"/>
      <c r="Z14" s="108">
        <v>86.5466</v>
      </c>
      <c r="AA14" s="105">
        <f t="shared" si="6"/>
        <v>15.9634</v>
      </c>
      <c r="AB14" s="106">
        <f t="shared" si="7"/>
        <v>18.4448609188576</v>
      </c>
      <c r="AC14" s="107"/>
    </row>
    <row r="15" s="34" customFormat="1" ht="31" customHeight="1" spans="1:29">
      <c r="A15" s="27">
        <v>614001</v>
      </c>
      <c r="B15" s="27" t="s">
        <v>11</v>
      </c>
      <c r="C15" s="27">
        <f t="shared" si="11"/>
        <v>410.05</v>
      </c>
      <c r="D15" s="66">
        <v>3368</v>
      </c>
      <c r="E15" s="67">
        <f t="shared" si="8"/>
        <v>0.17</v>
      </c>
      <c r="F15" s="68">
        <v>1898</v>
      </c>
      <c r="G15" s="67">
        <f t="shared" si="12"/>
        <v>0.0361</v>
      </c>
      <c r="H15" s="69">
        <v>1261</v>
      </c>
      <c r="I15" s="84">
        <f t="shared" si="13"/>
        <v>0.0316</v>
      </c>
      <c r="J15" s="85">
        <v>231</v>
      </c>
      <c r="K15" s="67">
        <f t="shared" si="14"/>
        <v>0.0261</v>
      </c>
      <c r="L15" s="86">
        <v>1300</v>
      </c>
      <c r="M15" s="87">
        <f t="shared" si="15"/>
        <v>0.043</v>
      </c>
      <c r="N15" s="71">
        <v>374</v>
      </c>
      <c r="O15" s="67">
        <f t="shared" si="9"/>
        <v>0.0011</v>
      </c>
      <c r="P15" s="60">
        <v>1</v>
      </c>
      <c r="Q15" s="67">
        <f t="shared" si="16"/>
        <v>0.0667</v>
      </c>
      <c r="R15" s="27">
        <v>6</v>
      </c>
      <c r="S15" s="67">
        <f t="shared" si="17"/>
        <v>0.0366</v>
      </c>
      <c r="T15" s="60">
        <v>8300</v>
      </c>
      <c r="U15" s="67">
        <f t="shared" si="20"/>
        <v>0.1578</v>
      </c>
      <c r="V15" s="1">
        <f t="shared" si="18"/>
        <v>60.476</v>
      </c>
      <c r="W15" s="95">
        <f t="shared" si="19"/>
        <v>0.06</v>
      </c>
      <c r="X15" s="98">
        <f t="shared" si="10"/>
        <v>410.05</v>
      </c>
      <c r="Y15" s="98"/>
      <c r="Z15" s="108">
        <v>390.9016</v>
      </c>
      <c r="AA15" s="105">
        <f t="shared" si="6"/>
        <v>19.1484</v>
      </c>
      <c r="AB15" s="106">
        <f t="shared" si="7"/>
        <v>4.89852177632428</v>
      </c>
      <c r="AC15" s="107"/>
    </row>
    <row r="16" s="34" customFormat="1" ht="31" customHeight="1" spans="1:29">
      <c r="A16" s="27">
        <v>615001</v>
      </c>
      <c r="B16" s="27" t="s">
        <v>73</v>
      </c>
      <c r="C16" s="27">
        <f t="shared" si="11"/>
        <v>471.56</v>
      </c>
      <c r="D16" s="66">
        <v>996</v>
      </c>
      <c r="E16" s="67">
        <f t="shared" si="8"/>
        <v>0.0503</v>
      </c>
      <c r="F16" s="68">
        <v>2293</v>
      </c>
      <c r="G16" s="67">
        <f t="shared" si="12"/>
        <v>0.0436</v>
      </c>
      <c r="H16" s="69">
        <v>2243</v>
      </c>
      <c r="I16" s="84">
        <f t="shared" si="13"/>
        <v>0.0562</v>
      </c>
      <c r="J16" s="85">
        <v>1136</v>
      </c>
      <c r="K16" s="67">
        <f t="shared" si="14"/>
        <v>0.1281</v>
      </c>
      <c r="L16" s="86">
        <v>2910</v>
      </c>
      <c r="M16" s="87">
        <f t="shared" si="15"/>
        <v>0.0963</v>
      </c>
      <c r="N16" s="71">
        <v>28058</v>
      </c>
      <c r="O16" s="67">
        <f t="shared" si="9"/>
        <v>0.0842</v>
      </c>
      <c r="P16" s="60">
        <v>1</v>
      </c>
      <c r="Q16" s="67">
        <f t="shared" si="16"/>
        <v>0.0667</v>
      </c>
      <c r="R16" s="27">
        <v>5</v>
      </c>
      <c r="S16" s="67">
        <f t="shared" si="17"/>
        <v>0.0305</v>
      </c>
      <c r="T16" s="60">
        <v>1000</v>
      </c>
      <c r="U16" s="67">
        <f t="shared" si="20"/>
        <v>0.019</v>
      </c>
      <c r="V16" s="1">
        <f t="shared" si="18"/>
        <v>69.037</v>
      </c>
      <c r="W16" s="95">
        <f t="shared" si="19"/>
        <v>0.069</v>
      </c>
      <c r="X16" s="98">
        <f t="shared" si="10"/>
        <v>471.56</v>
      </c>
      <c r="Y16" s="98"/>
      <c r="Z16" s="108">
        <v>451.4317</v>
      </c>
      <c r="AA16" s="105">
        <f t="shared" si="6"/>
        <v>20.1283</v>
      </c>
      <c r="AB16" s="106">
        <f t="shared" si="7"/>
        <v>4.45876973194395</v>
      </c>
      <c r="AC16" s="107"/>
    </row>
    <row r="17" s="34" customFormat="1" ht="31" customHeight="1" spans="1:29">
      <c r="A17" s="27">
        <v>616001</v>
      </c>
      <c r="B17" s="27" t="s">
        <v>12</v>
      </c>
      <c r="C17" s="27">
        <f t="shared" si="11"/>
        <v>471.56</v>
      </c>
      <c r="D17" s="66">
        <v>1054</v>
      </c>
      <c r="E17" s="67">
        <f t="shared" si="8"/>
        <v>0.0532</v>
      </c>
      <c r="F17" s="68">
        <v>3305</v>
      </c>
      <c r="G17" s="67">
        <f t="shared" si="12"/>
        <v>0.0629</v>
      </c>
      <c r="H17" s="69">
        <v>2357</v>
      </c>
      <c r="I17" s="84">
        <f t="shared" si="13"/>
        <v>0.059</v>
      </c>
      <c r="J17" s="85">
        <v>1051</v>
      </c>
      <c r="K17" s="67">
        <f t="shared" si="14"/>
        <v>0.1185</v>
      </c>
      <c r="L17" s="86">
        <v>2600</v>
      </c>
      <c r="M17" s="87">
        <f t="shared" si="15"/>
        <v>0.086</v>
      </c>
      <c r="N17" s="71">
        <v>24626.2</v>
      </c>
      <c r="O17" s="67">
        <f t="shared" si="9"/>
        <v>0.0739</v>
      </c>
      <c r="P17" s="60">
        <v>1</v>
      </c>
      <c r="Q17" s="67">
        <f t="shared" si="16"/>
        <v>0.0667</v>
      </c>
      <c r="R17" s="27">
        <v>6</v>
      </c>
      <c r="S17" s="67">
        <f t="shared" si="17"/>
        <v>0.0366</v>
      </c>
      <c r="T17" s="60">
        <v>2000</v>
      </c>
      <c r="U17" s="67">
        <f t="shared" si="20"/>
        <v>0.038</v>
      </c>
      <c r="V17" s="1">
        <f t="shared" si="18"/>
        <v>68.814</v>
      </c>
      <c r="W17" s="95">
        <f t="shared" si="19"/>
        <v>0.069</v>
      </c>
      <c r="X17" s="98">
        <f t="shared" si="10"/>
        <v>471.56</v>
      </c>
      <c r="Y17" s="98"/>
      <c r="Z17" s="108">
        <v>435.5986</v>
      </c>
      <c r="AA17" s="105">
        <f t="shared" si="6"/>
        <v>35.9614</v>
      </c>
      <c r="AB17" s="106">
        <f t="shared" si="7"/>
        <v>8.25562800247752</v>
      </c>
      <c r="AC17" s="107"/>
    </row>
    <row r="18" s="34" customFormat="1" ht="31" customHeight="1" spans="1:240">
      <c r="A18" s="27">
        <v>617001</v>
      </c>
      <c r="B18" s="27" t="s">
        <v>74</v>
      </c>
      <c r="C18" s="27">
        <f t="shared" si="11"/>
        <v>362.21</v>
      </c>
      <c r="D18" s="66">
        <v>571</v>
      </c>
      <c r="E18" s="67">
        <f t="shared" si="8"/>
        <v>0.0288</v>
      </c>
      <c r="F18" s="68">
        <v>1927</v>
      </c>
      <c r="G18" s="67">
        <f t="shared" si="12"/>
        <v>0.0367</v>
      </c>
      <c r="H18" s="69">
        <v>1686</v>
      </c>
      <c r="I18" s="84">
        <f t="shared" si="13"/>
        <v>0.0422</v>
      </c>
      <c r="J18" s="85">
        <v>216</v>
      </c>
      <c r="K18" s="67">
        <f t="shared" si="14"/>
        <v>0.0244</v>
      </c>
      <c r="L18" s="86">
        <v>2600</v>
      </c>
      <c r="M18" s="87">
        <f t="shared" si="15"/>
        <v>0.086</v>
      </c>
      <c r="N18" s="71">
        <v>15561.2</v>
      </c>
      <c r="O18" s="67">
        <f t="shared" si="9"/>
        <v>0.0467</v>
      </c>
      <c r="P18" s="60">
        <v>1</v>
      </c>
      <c r="Q18" s="67">
        <f t="shared" si="16"/>
        <v>0.0667</v>
      </c>
      <c r="R18" s="27">
        <v>5</v>
      </c>
      <c r="S18" s="67">
        <f t="shared" si="17"/>
        <v>0.0305</v>
      </c>
      <c r="T18" s="60">
        <v>12000</v>
      </c>
      <c r="U18" s="67">
        <f t="shared" si="20"/>
        <v>0.2281</v>
      </c>
      <c r="V18" s="1">
        <f t="shared" si="18"/>
        <v>53.323</v>
      </c>
      <c r="W18" s="95">
        <f t="shared" si="19"/>
        <v>0.053</v>
      </c>
      <c r="X18" s="98">
        <f t="shared" si="10"/>
        <v>362.21</v>
      </c>
      <c r="Y18" s="98"/>
      <c r="Z18" s="108">
        <v>356.8512</v>
      </c>
      <c r="AA18" s="105">
        <f t="shared" si="6"/>
        <v>5.35879999999997</v>
      </c>
      <c r="AB18" s="106">
        <f t="shared" si="7"/>
        <v>1.50169034039958</v>
      </c>
      <c r="AC18" s="107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</row>
    <row r="19" s="34" customFormat="1" ht="31" customHeight="1" spans="1:29">
      <c r="A19" s="27">
        <v>618001</v>
      </c>
      <c r="B19" s="27" t="s">
        <v>75</v>
      </c>
      <c r="C19" s="27">
        <f t="shared" si="11"/>
        <v>410.05</v>
      </c>
      <c r="D19" s="66">
        <v>1313</v>
      </c>
      <c r="E19" s="67">
        <f t="shared" si="8"/>
        <v>0.0663</v>
      </c>
      <c r="F19" s="68">
        <v>3431</v>
      </c>
      <c r="G19" s="67">
        <f t="shared" si="12"/>
        <v>0.0653</v>
      </c>
      <c r="H19" s="69">
        <v>1721</v>
      </c>
      <c r="I19" s="84">
        <f t="shared" si="13"/>
        <v>0.0431</v>
      </c>
      <c r="J19" s="85">
        <v>1112</v>
      </c>
      <c r="K19" s="67">
        <f t="shared" si="14"/>
        <v>0.1254</v>
      </c>
      <c r="L19" s="86">
        <v>1300</v>
      </c>
      <c r="M19" s="87">
        <f t="shared" si="15"/>
        <v>0.043</v>
      </c>
      <c r="N19" s="71">
        <v>17463.2</v>
      </c>
      <c r="O19" s="67">
        <f t="shared" si="9"/>
        <v>0.0524</v>
      </c>
      <c r="P19" s="60">
        <v>1</v>
      </c>
      <c r="Q19" s="67">
        <f t="shared" si="16"/>
        <v>0.0667</v>
      </c>
      <c r="R19" s="27">
        <v>7</v>
      </c>
      <c r="S19" s="67">
        <f t="shared" si="17"/>
        <v>0.0427</v>
      </c>
      <c r="T19" s="60">
        <v>5000</v>
      </c>
      <c r="U19" s="67">
        <f t="shared" si="20"/>
        <v>0.0951</v>
      </c>
      <c r="V19" s="1">
        <f t="shared" si="18"/>
        <v>59.704</v>
      </c>
      <c r="W19" s="95">
        <f t="shared" si="19"/>
        <v>0.06</v>
      </c>
      <c r="X19" s="98">
        <f t="shared" si="10"/>
        <v>410.05</v>
      </c>
      <c r="Y19" s="98"/>
      <c r="Z19" s="108">
        <v>388.9994</v>
      </c>
      <c r="AA19" s="105">
        <f t="shared" si="6"/>
        <v>21.0506</v>
      </c>
      <c r="AB19" s="106">
        <f t="shared" si="7"/>
        <v>5.41147364237581</v>
      </c>
      <c r="AC19" s="107"/>
    </row>
    <row r="20" s="34" customFormat="1" ht="31" customHeight="1" spans="1:29">
      <c r="A20" s="27">
        <v>619001</v>
      </c>
      <c r="B20" s="27" t="s">
        <v>13</v>
      </c>
      <c r="C20" s="27">
        <f t="shared" si="11"/>
        <v>150.35</v>
      </c>
      <c r="D20" s="66">
        <v>222</v>
      </c>
      <c r="E20" s="67">
        <f t="shared" si="8"/>
        <v>0.0112</v>
      </c>
      <c r="F20" s="68">
        <v>820</v>
      </c>
      <c r="G20" s="67">
        <f t="shared" si="12"/>
        <v>0.0156</v>
      </c>
      <c r="H20" s="69">
        <v>1136</v>
      </c>
      <c r="I20" s="84">
        <f t="shared" si="13"/>
        <v>0.0284</v>
      </c>
      <c r="J20" s="85">
        <v>127</v>
      </c>
      <c r="K20" s="67">
        <f t="shared" si="14"/>
        <v>0.0143</v>
      </c>
      <c r="L20" s="86">
        <v>1580</v>
      </c>
      <c r="M20" s="87">
        <f t="shared" si="15"/>
        <v>0.0523</v>
      </c>
      <c r="N20" s="71">
        <v>356</v>
      </c>
      <c r="O20" s="67">
        <f t="shared" si="9"/>
        <v>0.0011</v>
      </c>
      <c r="P20" s="60">
        <v>1</v>
      </c>
      <c r="Q20" s="67">
        <f t="shared" si="16"/>
        <v>0.0667</v>
      </c>
      <c r="R20" s="27">
        <v>5</v>
      </c>
      <c r="S20" s="67">
        <f t="shared" si="17"/>
        <v>0.0305</v>
      </c>
      <c r="T20" s="60">
        <v>1000</v>
      </c>
      <c r="U20" s="67">
        <f t="shared" si="20"/>
        <v>0.019</v>
      </c>
      <c r="V20" s="1">
        <f t="shared" si="18"/>
        <v>22.183</v>
      </c>
      <c r="W20" s="95">
        <f t="shared" si="19"/>
        <v>0.022</v>
      </c>
      <c r="X20" s="98">
        <f t="shared" si="10"/>
        <v>150.35</v>
      </c>
      <c r="Y20" s="98"/>
      <c r="Z20" s="108">
        <v>142.426</v>
      </c>
      <c r="AA20" s="105">
        <f t="shared" si="6"/>
        <v>7.92400000000001</v>
      </c>
      <c r="AB20" s="106">
        <f t="shared" si="7"/>
        <v>5.56359091738868</v>
      </c>
      <c r="AC20" s="107"/>
    </row>
    <row r="21" s="34" customFormat="1" ht="31" customHeight="1" spans="1:29">
      <c r="A21" s="27">
        <v>620001</v>
      </c>
      <c r="B21" s="27" t="s">
        <v>76</v>
      </c>
      <c r="C21" s="27">
        <f t="shared" si="11"/>
        <v>198.19</v>
      </c>
      <c r="D21" s="66">
        <v>398</v>
      </c>
      <c r="E21" s="67">
        <f t="shared" si="8"/>
        <v>0.0201</v>
      </c>
      <c r="F21" s="68">
        <v>1792</v>
      </c>
      <c r="G21" s="67">
        <f t="shared" si="12"/>
        <v>0.0341</v>
      </c>
      <c r="H21" s="69">
        <v>1151</v>
      </c>
      <c r="I21" s="84">
        <f t="shared" si="13"/>
        <v>0.0288</v>
      </c>
      <c r="J21" s="85">
        <v>839</v>
      </c>
      <c r="K21" s="67">
        <f t="shared" si="14"/>
        <v>0.0946</v>
      </c>
      <c r="L21" s="86">
        <v>1300</v>
      </c>
      <c r="M21" s="87">
        <f t="shared" si="15"/>
        <v>0.043</v>
      </c>
      <c r="N21" s="71">
        <v>348</v>
      </c>
      <c r="O21" s="67">
        <f t="shared" si="9"/>
        <v>0.001</v>
      </c>
      <c r="P21" s="60">
        <v>1</v>
      </c>
      <c r="Q21" s="67">
        <f t="shared" si="16"/>
        <v>0.0667</v>
      </c>
      <c r="R21" s="27">
        <v>6</v>
      </c>
      <c r="S21" s="67">
        <f t="shared" si="17"/>
        <v>0.0366</v>
      </c>
      <c r="T21" s="60">
        <v>0</v>
      </c>
      <c r="U21" s="67">
        <f t="shared" si="20"/>
        <v>0</v>
      </c>
      <c r="V21" s="1">
        <f t="shared" si="18"/>
        <v>28.613</v>
      </c>
      <c r="W21" s="95">
        <f t="shared" si="19"/>
        <v>0.029</v>
      </c>
      <c r="X21" s="98">
        <f t="shared" si="10"/>
        <v>198.19</v>
      </c>
      <c r="Y21" s="98"/>
      <c r="Z21" s="108">
        <v>173.0624</v>
      </c>
      <c r="AA21" s="105">
        <f t="shared" si="6"/>
        <v>25.1276</v>
      </c>
      <c r="AB21" s="106">
        <f t="shared" si="7"/>
        <v>14.5193872268037</v>
      </c>
      <c r="AC21" s="107"/>
    </row>
    <row r="22" s="34" customFormat="1" ht="31" customHeight="1" spans="1:29">
      <c r="A22" s="27">
        <v>621001</v>
      </c>
      <c r="B22" s="27" t="s">
        <v>14</v>
      </c>
      <c r="C22" s="27">
        <f t="shared" si="11"/>
        <v>246.03</v>
      </c>
      <c r="D22" s="66">
        <v>909</v>
      </c>
      <c r="E22" s="67">
        <f t="shared" si="8"/>
        <v>0.0459</v>
      </c>
      <c r="F22" s="68">
        <v>891</v>
      </c>
      <c r="G22" s="67">
        <f t="shared" si="12"/>
        <v>0.017</v>
      </c>
      <c r="H22" s="69">
        <v>766</v>
      </c>
      <c r="I22" s="84">
        <f t="shared" si="13"/>
        <v>0.0192</v>
      </c>
      <c r="J22" s="85">
        <v>633</v>
      </c>
      <c r="K22" s="67">
        <f t="shared" si="14"/>
        <v>0.0714</v>
      </c>
      <c r="L22" s="86">
        <v>1990</v>
      </c>
      <c r="M22" s="87">
        <f t="shared" si="15"/>
        <v>0.0659</v>
      </c>
      <c r="N22" s="71">
        <v>390</v>
      </c>
      <c r="O22" s="67">
        <f t="shared" si="9"/>
        <v>0.0012</v>
      </c>
      <c r="P22" s="60">
        <v>1</v>
      </c>
      <c r="Q22" s="67">
        <f t="shared" si="16"/>
        <v>0.0667</v>
      </c>
      <c r="R22" s="27">
        <v>7</v>
      </c>
      <c r="S22" s="67">
        <f t="shared" si="17"/>
        <v>0.0427</v>
      </c>
      <c r="T22" s="60">
        <v>4000</v>
      </c>
      <c r="U22" s="67">
        <f t="shared" si="20"/>
        <v>0.076</v>
      </c>
      <c r="V22" s="1">
        <f t="shared" si="18"/>
        <v>36.042</v>
      </c>
      <c r="W22" s="95">
        <f t="shared" si="19"/>
        <v>0.036</v>
      </c>
      <c r="X22" s="98">
        <f t="shared" si="10"/>
        <v>246.03</v>
      </c>
      <c r="Y22" s="98"/>
      <c r="Z22" s="108">
        <v>223.0057</v>
      </c>
      <c r="AA22" s="105">
        <f t="shared" si="6"/>
        <v>23.0243</v>
      </c>
      <c r="AB22" s="106">
        <f t="shared" si="7"/>
        <v>10.3245343056254</v>
      </c>
      <c r="AC22" s="107"/>
    </row>
    <row r="23" s="34" customFormat="1" ht="31" customHeight="1" spans="1:33">
      <c r="A23" s="61" t="s">
        <v>77</v>
      </c>
      <c r="B23" s="61"/>
      <c r="C23" s="62">
        <f>SUM(C24:C58)</f>
        <v>2125.4213</v>
      </c>
      <c r="D23" s="63">
        <f>SUM(D24:D58)</f>
        <v>7376</v>
      </c>
      <c r="E23" s="70">
        <f>SUM(E24:E58)</f>
        <v>0.3724</v>
      </c>
      <c r="F23" s="63">
        <f t="shared" ref="F23:K23" si="21">SUM(F24:F58)</f>
        <v>22785</v>
      </c>
      <c r="G23" s="70">
        <f t="shared" si="21"/>
        <v>0.4336</v>
      </c>
      <c r="H23" s="57">
        <f t="shared" si="21"/>
        <v>19642</v>
      </c>
      <c r="I23" s="70">
        <f t="shared" si="21"/>
        <v>0.4918</v>
      </c>
      <c r="J23" s="89">
        <f t="shared" si="21"/>
        <v>545</v>
      </c>
      <c r="K23" s="70">
        <f t="shared" ref="K23:P23" si="22">ROUND(J23/$J$7,4)</f>
        <v>0.0615</v>
      </c>
      <c r="L23" s="90">
        <v>14</v>
      </c>
      <c r="M23" s="70">
        <f>ROUND(L23/$J$7,4)</f>
        <v>0.0016</v>
      </c>
      <c r="N23" s="63">
        <f t="shared" ref="N23:S23" si="23">SUM(N24:N58)</f>
        <v>160845.93728</v>
      </c>
      <c r="O23" s="70">
        <f t="shared" si="23"/>
        <v>0.4825</v>
      </c>
      <c r="P23" s="70">
        <f>ROUND(O23/$J$7,4)</f>
        <v>0.0001</v>
      </c>
      <c r="Q23" s="67">
        <f t="shared" si="16"/>
        <v>0</v>
      </c>
      <c r="R23" s="63">
        <f>SUM(R24:R58)</f>
        <v>80</v>
      </c>
      <c r="S23" s="67">
        <f t="shared" si="17"/>
        <v>0.4878</v>
      </c>
      <c r="T23" s="63">
        <f t="shared" ref="T23:X23" si="24">SUM(T24:T58)</f>
        <v>4000</v>
      </c>
      <c r="U23" s="70">
        <f t="shared" si="24"/>
        <v>0.076</v>
      </c>
      <c r="V23" s="1">
        <f t="shared" si="18"/>
        <v>310.225</v>
      </c>
      <c r="W23" s="55">
        <f t="shared" ref="W23:Z23" si="25">SUM(W24:W58)</f>
        <v>0.311</v>
      </c>
      <c r="X23" s="62">
        <f t="shared" si="25"/>
        <v>2125.4213</v>
      </c>
      <c r="Y23" s="62"/>
      <c r="Z23" s="62">
        <f>SUM(Z24:Z58)</f>
        <v>1865.709</v>
      </c>
      <c r="AA23" s="105">
        <f t="shared" si="6"/>
        <v>259.7123</v>
      </c>
      <c r="AB23" s="106">
        <f t="shared" si="7"/>
        <v>13.920300539902</v>
      </c>
      <c r="AD23" s="105" t="s">
        <v>78</v>
      </c>
      <c r="AE23" s="109" t="s">
        <v>79</v>
      </c>
      <c r="AF23" s="109" t="s">
        <v>80</v>
      </c>
      <c r="AG23" s="109" t="s">
        <v>47</v>
      </c>
    </row>
    <row r="24" s="35" customFormat="1" ht="31" customHeight="1" spans="1:33">
      <c r="A24" s="27">
        <v>604008</v>
      </c>
      <c r="B24" s="27" t="s">
        <v>81</v>
      </c>
      <c r="C24" s="27">
        <f t="shared" ref="C24:C41" si="26">X24</f>
        <v>6.8342</v>
      </c>
      <c r="D24" s="66">
        <v>34</v>
      </c>
      <c r="E24" s="67">
        <f t="shared" ref="E24:E58" si="27">ROUND(D24/$D$7,4)</f>
        <v>0.0017</v>
      </c>
      <c r="F24" s="27">
        <v>7</v>
      </c>
      <c r="G24" s="67">
        <f t="shared" ref="G24:G41" si="28">ROUND(F24/$F$7,4)</f>
        <v>0.0001</v>
      </c>
      <c r="H24" s="71">
        <v>31</v>
      </c>
      <c r="I24" s="84">
        <f t="shared" ref="I24:I41" si="29">ROUND(H24/$H$7,4)</f>
        <v>0.0008</v>
      </c>
      <c r="J24" s="85">
        <v>1</v>
      </c>
      <c r="K24" s="67">
        <f t="shared" ref="K24:K41" si="30">ROUND(J24/$J$7,4)</f>
        <v>0.0001</v>
      </c>
      <c r="L24" s="91">
        <v>0</v>
      </c>
      <c r="M24" s="87">
        <f t="shared" ref="M24:M41" si="31">ROUND(L24/$L$7,4)</f>
        <v>0</v>
      </c>
      <c r="N24" s="71">
        <v>371.97438</v>
      </c>
      <c r="O24" s="67">
        <f t="shared" ref="O24:O58" si="32">ROUND(N24/$N$7,4)</f>
        <v>0.0011</v>
      </c>
      <c r="P24" s="60">
        <v>0</v>
      </c>
      <c r="Q24" s="67">
        <f t="shared" si="16"/>
        <v>0</v>
      </c>
      <c r="R24" s="27">
        <v>2</v>
      </c>
      <c r="S24" s="67">
        <f t="shared" si="17"/>
        <v>0.0122</v>
      </c>
      <c r="T24" s="60">
        <v>0</v>
      </c>
      <c r="U24" s="67">
        <f t="shared" ref="U24:U42" si="33">ROUND(T24/$T$7,4)</f>
        <v>0</v>
      </c>
      <c r="V24" s="1">
        <f t="shared" si="18"/>
        <v>1.04</v>
      </c>
      <c r="W24" s="95">
        <f t="shared" ref="W24:W41" si="34">ROUND(V24/$V$7,3)</f>
        <v>0.001</v>
      </c>
      <c r="X24" s="99">
        <f t="shared" ref="X24:X58" si="35">ROUND(6834.15*W24,4)</f>
        <v>6.8342</v>
      </c>
      <c r="Y24" s="99"/>
      <c r="Z24" s="108">
        <v>15.4265</v>
      </c>
      <c r="AA24" s="105">
        <f t="shared" si="6"/>
        <v>-8.5923</v>
      </c>
      <c r="AB24" s="106">
        <f t="shared" si="7"/>
        <v>-55.6983113473568</v>
      </c>
      <c r="AD24" s="27" t="s">
        <v>81</v>
      </c>
      <c r="AE24" s="109">
        <v>7.9</v>
      </c>
      <c r="AF24" s="110">
        <f>Z24-AE24</f>
        <v>7.5265</v>
      </c>
      <c r="AG24" s="110">
        <f>(X24-AF24)*100/AF24</f>
        <v>-9.19816647844284</v>
      </c>
    </row>
    <row r="25" s="34" customFormat="1" ht="31" customHeight="1" spans="1:33">
      <c r="A25" s="27">
        <v>606006</v>
      </c>
      <c r="B25" s="27" t="s">
        <v>16</v>
      </c>
      <c r="C25" s="27">
        <f t="shared" si="26"/>
        <v>34.1708</v>
      </c>
      <c r="D25" s="66">
        <v>55</v>
      </c>
      <c r="E25" s="67">
        <f t="shared" si="27"/>
        <v>0.0028</v>
      </c>
      <c r="F25" s="27">
        <v>303</v>
      </c>
      <c r="G25" s="67">
        <f t="shared" si="28"/>
        <v>0.0058</v>
      </c>
      <c r="H25" s="72">
        <v>337</v>
      </c>
      <c r="I25" s="84">
        <f t="shared" si="29"/>
        <v>0.0084</v>
      </c>
      <c r="J25" s="85">
        <v>2</v>
      </c>
      <c r="K25" s="67">
        <f t="shared" si="30"/>
        <v>0.0002</v>
      </c>
      <c r="L25" s="91">
        <v>0</v>
      </c>
      <c r="M25" s="87">
        <f t="shared" si="31"/>
        <v>0</v>
      </c>
      <c r="N25" s="72">
        <v>2782.1297</v>
      </c>
      <c r="O25" s="67">
        <f t="shared" si="32"/>
        <v>0.0083</v>
      </c>
      <c r="P25" s="60">
        <v>0</v>
      </c>
      <c r="Q25" s="67">
        <f t="shared" si="16"/>
        <v>0</v>
      </c>
      <c r="R25" s="27">
        <v>4</v>
      </c>
      <c r="S25" s="67">
        <f t="shared" si="17"/>
        <v>0.0244</v>
      </c>
      <c r="T25" s="60">
        <v>0</v>
      </c>
      <c r="U25" s="67">
        <f t="shared" si="33"/>
        <v>0</v>
      </c>
      <c r="V25" s="1">
        <f t="shared" si="18"/>
        <v>4.754</v>
      </c>
      <c r="W25" s="95">
        <f t="shared" si="34"/>
        <v>0.005</v>
      </c>
      <c r="X25" s="99">
        <f t="shared" si="35"/>
        <v>34.1708</v>
      </c>
      <c r="Y25" s="99"/>
      <c r="Z25" s="108">
        <v>38.2915</v>
      </c>
      <c r="AA25" s="105">
        <f t="shared" si="6"/>
        <v>-4.1207</v>
      </c>
      <c r="AB25" s="106">
        <f t="shared" si="7"/>
        <v>-10.7613961323009</v>
      </c>
      <c r="AD25" s="27" t="s">
        <v>16</v>
      </c>
      <c r="AE25" s="109">
        <v>16.5</v>
      </c>
      <c r="AF25" s="110">
        <f t="shared" ref="AF25:AF58" si="36">Z25-AE25</f>
        <v>21.7915</v>
      </c>
      <c r="AG25" s="110">
        <f t="shared" ref="AG25:AG58" si="37">(X25-AF25)*100/AF25</f>
        <v>56.8079296973591</v>
      </c>
    </row>
    <row r="26" s="34" customFormat="1" ht="31" customHeight="1" spans="1:33">
      <c r="A26" s="27">
        <v>606007</v>
      </c>
      <c r="B26" s="27" t="s">
        <v>17</v>
      </c>
      <c r="C26" s="27">
        <f t="shared" si="26"/>
        <v>20.5025</v>
      </c>
      <c r="D26" s="66">
        <v>36</v>
      </c>
      <c r="E26" s="67">
        <f t="shared" si="27"/>
        <v>0.0018</v>
      </c>
      <c r="F26" s="27">
        <v>188</v>
      </c>
      <c r="G26" s="67">
        <f t="shared" si="28"/>
        <v>0.0036</v>
      </c>
      <c r="H26" s="72">
        <v>173</v>
      </c>
      <c r="I26" s="84">
        <f t="shared" si="29"/>
        <v>0.0043</v>
      </c>
      <c r="J26" s="85">
        <v>1</v>
      </c>
      <c r="K26" s="67">
        <f t="shared" si="30"/>
        <v>0.0001</v>
      </c>
      <c r="L26" s="91">
        <v>0</v>
      </c>
      <c r="M26" s="87">
        <f t="shared" si="31"/>
        <v>0</v>
      </c>
      <c r="N26" s="72">
        <v>1401.89632</v>
      </c>
      <c r="O26" s="67">
        <f t="shared" si="32"/>
        <v>0.0042</v>
      </c>
      <c r="P26" s="60">
        <v>0</v>
      </c>
      <c r="Q26" s="67">
        <f t="shared" si="16"/>
        <v>0</v>
      </c>
      <c r="R26" s="27">
        <v>3</v>
      </c>
      <c r="S26" s="67">
        <f t="shared" si="17"/>
        <v>0.0183</v>
      </c>
      <c r="T26" s="60">
        <v>0</v>
      </c>
      <c r="U26" s="67">
        <f t="shared" si="33"/>
        <v>0</v>
      </c>
      <c r="V26" s="1">
        <f t="shared" si="18"/>
        <v>2.765</v>
      </c>
      <c r="W26" s="95">
        <f t="shared" si="34"/>
        <v>0.003</v>
      </c>
      <c r="X26" s="99">
        <f t="shared" si="35"/>
        <v>20.5025</v>
      </c>
      <c r="Y26" s="99"/>
      <c r="Z26" s="108">
        <v>25.667</v>
      </c>
      <c r="AA26" s="105">
        <f t="shared" si="6"/>
        <v>-5.1645</v>
      </c>
      <c r="AB26" s="106">
        <f t="shared" si="7"/>
        <v>-20.1211672575681</v>
      </c>
      <c r="AD26" s="27" t="s">
        <v>17</v>
      </c>
      <c r="AE26" s="109">
        <v>13.3</v>
      </c>
      <c r="AF26" s="110">
        <f t="shared" si="36"/>
        <v>12.367</v>
      </c>
      <c r="AG26" s="110">
        <f t="shared" si="37"/>
        <v>65.7839411336622</v>
      </c>
    </row>
    <row r="27" s="34" customFormat="1" ht="31" customHeight="1" spans="1:33">
      <c r="A27" s="27">
        <v>606011</v>
      </c>
      <c r="B27" s="27" t="s">
        <v>82</v>
      </c>
      <c r="C27" s="27">
        <f t="shared" si="26"/>
        <v>27.3366</v>
      </c>
      <c r="D27" s="66">
        <v>71</v>
      </c>
      <c r="E27" s="67">
        <f t="shared" si="27"/>
        <v>0.0036</v>
      </c>
      <c r="F27" s="27">
        <v>203</v>
      </c>
      <c r="G27" s="67">
        <f t="shared" si="28"/>
        <v>0.0039</v>
      </c>
      <c r="H27" s="72">
        <v>153</v>
      </c>
      <c r="I27" s="84">
        <f t="shared" si="29"/>
        <v>0.0038</v>
      </c>
      <c r="J27" s="85">
        <v>2</v>
      </c>
      <c r="K27" s="67">
        <f t="shared" si="30"/>
        <v>0.0002</v>
      </c>
      <c r="L27" s="91">
        <v>0</v>
      </c>
      <c r="M27" s="87">
        <f t="shared" si="31"/>
        <v>0</v>
      </c>
      <c r="N27" s="72">
        <v>2873.34636</v>
      </c>
      <c r="O27" s="67">
        <f t="shared" si="32"/>
        <v>0.0086</v>
      </c>
      <c r="P27" s="60">
        <v>0</v>
      </c>
      <c r="Q27" s="67">
        <f t="shared" si="16"/>
        <v>0</v>
      </c>
      <c r="R27" s="27">
        <v>2</v>
      </c>
      <c r="S27" s="67">
        <f t="shared" si="17"/>
        <v>0.0122</v>
      </c>
      <c r="T27" s="60">
        <v>0</v>
      </c>
      <c r="U27" s="67">
        <f t="shared" si="33"/>
        <v>0</v>
      </c>
      <c r="V27" s="1">
        <f t="shared" si="18"/>
        <v>3.915</v>
      </c>
      <c r="W27" s="95">
        <f t="shared" si="34"/>
        <v>0.004</v>
      </c>
      <c r="X27" s="99">
        <f t="shared" si="35"/>
        <v>27.3366</v>
      </c>
      <c r="Y27" s="99"/>
      <c r="Z27" s="108">
        <v>23.7275</v>
      </c>
      <c r="AA27" s="105">
        <f t="shared" si="6"/>
        <v>3.6091</v>
      </c>
      <c r="AB27" s="106">
        <f t="shared" si="7"/>
        <v>15.2106205879254</v>
      </c>
      <c r="AD27" s="27" t="s">
        <v>82</v>
      </c>
      <c r="AE27" s="109">
        <v>11.1</v>
      </c>
      <c r="AF27" s="110">
        <f t="shared" si="36"/>
        <v>12.6275</v>
      </c>
      <c r="AG27" s="110">
        <f t="shared" si="37"/>
        <v>116.484656503663</v>
      </c>
    </row>
    <row r="28" s="34" customFormat="1" ht="31" customHeight="1" spans="1:33">
      <c r="A28" s="27">
        <v>606009</v>
      </c>
      <c r="B28" s="27" t="s">
        <v>83</v>
      </c>
      <c r="C28" s="27">
        <f t="shared" si="26"/>
        <v>20.5025</v>
      </c>
      <c r="D28" s="66">
        <v>54</v>
      </c>
      <c r="E28" s="67">
        <f t="shared" si="27"/>
        <v>0.0027</v>
      </c>
      <c r="F28" s="27">
        <v>255</v>
      </c>
      <c r="G28" s="67">
        <f t="shared" si="28"/>
        <v>0.0049</v>
      </c>
      <c r="H28" s="72">
        <v>286</v>
      </c>
      <c r="I28" s="84">
        <f t="shared" si="29"/>
        <v>0.0072</v>
      </c>
      <c r="J28" s="85">
        <v>1</v>
      </c>
      <c r="K28" s="67">
        <f t="shared" si="30"/>
        <v>0.0001</v>
      </c>
      <c r="L28" s="91">
        <v>0</v>
      </c>
      <c r="M28" s="87">
        <f t="shared" si="31"/>
        <v>0</v>
      </c>
      <c r="N28" s="72">
        <v>1467.01054</v>
      </c>
      <c r="O28" s="67">
        <f t="shared" si="32"/>
        <v>0.0044</v>
      </c>
      <c r="P28" s="60">
        <v>0</v>
      </c>
      <c r="Q28" s="67">
        <f t="shared" si="16"/>
        <v>0</v>
      </c>
      <c r="R28" s="27">
        <v>2</v>
      </c>
      <c r="S28" s="67">
        <f t="shared" si="17"/>
        <v>0.0122</v>
      </c>
      <c r="T28" s="60">
        <v>0</v>
      </c>
      <c r="U28" s="67">
        <f t="shared" si="33"/>
        <v>0</v>
      </c>
      <c r="V28" s="1">
        <f t="shared" si="18"/>
        <v>3.262</v>
      </c>
      <c r="W28" s="95">
        <f t="shared" si="34"/>
        <v>0.003</v>
      </c>
      <c r="X28" s="99">
        <f t="shared" si="35"/>
        <v>20.5025</v>
      </c>
      <c r="Y28" s="99"/>
      <c r="Z28" s="108">
        <v>29.9855</v>
      </c>
      <c r="AA28" s="105">
        <f t="shared" si="6"/>
        <v>-9.483</v>
      </c>
      <c r="AB28" s="106">
        <f t="shared" si="7"/>
        <v>-31.6252855546848</v>
      </c>
      <c r="AD28" s="27" t="s">
        <v>83</v>
      </c>
      <c r="AE28" s="109">
        <v>10.5</v>
      </c>
      <c r="AF28" s="110">
        <f t="shared" si="36"/>
        <v>19.4855</v>
      </c>
      <c r="AG28" s="110">
        <f t="shared" si="37"/>
        <v>5.21926560775963</v>
      </c>
    </row>
    <row r="29" s="34" customFormat="1" ht="31" customHeight="1" spans="1:33">
      <c r="A29" s="27">
        <v>607006</v>
      </c>
      <c r="B29" s="27" t="s">
        <v>84</v>
      </c>
      <c r="C29" s="27">
        <f t="shared" si="26"/>
        <v>54.6732</v>
      </c>
      <c r="D29" s="66">
        <v>64</v>
      </c>
      <c r="E29" s="67">
        <f t="shared" si="27"/>
        <v>0.0032</v>
      </c>
      <c r="F29" s="27">
        <v>616</v>
      </c>
      <c r="G29" s="67">
        <f t="shared" si="28"/>
        <v>0.0117</v>
      </c>
      <c r="H29" s="72">
        <v>573</v>
      </c>
      <c r="I29" s="84">
        <f t="shared" si="29"/>
        <v>0.0143</v>
      </c>
      <c r="J29" s="85">
        <v>1</v>
      </c>
      <c r="K29" s="67">
        <f t="shared" si="30"/>
        <v>0.0001</v>
      </c>
      <c r="L29" s="91">
        <v>0</v>
      </c>
      <c r="M29" s="87">
        <f t="shared" si="31"/>
        <v>0</v>
      </c>
      <c r="N29" s="72">
        <v>5462.1615</v>
      </c>
      <c r="O29" s="67">
        <f t="shared" si="32"/>
        <v>0.0164</v>
      </c>
      <c r="P29" s="60">
        <v>0</v>
      </c>
      <c r="Q29" s="67">
        <f t="shared" si="16"/>
        <v>0</v>
      </c>
      <c r="R29" s="27">
        <v>2</v>
      </c>
      <c r="S29" s="67">
        <f t="shared" si="17"/>
        <v>0.0122</v>
      </c>
      <c r="T29" s="60">
        <v>0</v>
      </c>
      <c r="U29" s="67">
        <f t="shared" si="33"/>
        <v>0</v>
      </c>
      <c r="V29" s="1">
        <f t="shared" si="18"/>
        <v>7.661</v>
      </c>
      <c r="W29" s="95">
        <f t="shared" si="34"/>
        <v>0.008</v>
      </c>
      <c r="X29" s="99">
        <f t="shared" si="35"/>
        <v>54.6732</v>
      </c>
      <c r="Y29" s="99"/>
      <c r="Z29" s="108">
        <v>40.113</v>
      </c>
      <c r="AA29" s="105">
        <f t="shared" si="6"/>
        <v>14.5602</v>
      </c>
      <c r="AB29" s="106">
        <f t="shared" si="7"/>
        <v>36.2979582678932</v>
      </c>
      <c r="AD29" s="27" t="s">
        <v>84</v>
      </c>
      <c r="AE29" s="109">
        <v>16.5</v>
      </c>
      <c r="AF29" s="110">
        <f t="shared" si="36"/>
        <v>23.613</v>
      </c>
      <c r="AG29" s="110">
        <f t="shared" si="37"/>
        <v>131.5385592682</v>
      </c>
    </row>
    <row r="30" s="34" customFormat="1" ht="31" customHeight="1" spans="1:33">
      <c r="A30" s="27">
        <v>607005</v>
      </c>
      <c r="B30" s="27" t="s">
        <v>85</v>
      </c>
      <c r="C30" s="27">
        <f t="shared" si="26"/>
        <v>54.6732</v>
      </c>
      <c r="D30" s="66">
        <v>127</v>
      </c>
      <c r="E30" s="67">
        <f t="shared" si="27"/>
        <v>0.0064</v>
      </c>
      <c r="F30" s="27">
        <v>707</v>
      </c>
      <c r="G30" s="67">
        <f t="shared" si="28"/>
        <v>0.0135</v>
      </c>
      <c r="H30" s="72">
        <v>692</v>
      </c>
      <c r="I30" s="84">
        <f t="shared" si="29"/>
        <v>0.0173</v>
      </c>
      <c r="J30" s="85">
        <v>1</v>
      </c>
      <c r="K30" s="67">
        <f t="shared" si="30"/>
        <v>0.0001</v>
      </c>
      <c r="L30" s="91">
        <v>0</v>
      </c>
      <c r="M30" s="87">
        <f t="shared" si="31"/>
        <v>0</v>
      </c>
      <c r="N30" s="72">
        <v>3497.17</v>
      </c>
      <c r="O30" s="67">
        <f t="shared" si="32"/>
        <v>0.0105</v>
      </c>
      <c r="P30" s="60">
        <v>0</v>
      </c>
      <c r="Q30" s="67">
        <f t="shared" si="16"/>
        <v>0</v>
      </c>
      <c r="R30" s="27">
        <v>2</v>
      </c>
      <c r="S30" s="67">
        <f t="shared" si="17"/>
        <v>0.0122</v>
      </c>
      <c r="T30" s="60">
        <v>0</v>
      </c>
      <c r="U30" s="67">
        <f t="shared" si="33"/>
        <v>0</v>
      </c>
      <c r="V30" s="1">
        <f t="shared" si="18"/>
        <v>7.543</v>
      </c>
      <c r="W30" s="95">
        <f t="shared" si="34"/>
        <v>0.008</v>
      </c>
      <c r="X30" s="99">
        <f t="shared" si="35"/>
        <v>54.6732</v>
      </c>
      <c r="Y30" s="99"/>
      <c r="Z30" s="108">
        <v>48.981</v>
      </c>
      <c r="AA30" s="105">
        <f t="shared" si="6"/>
        <v>5.6922</v>
      </c>
      <c r="AB30" s="106">
        <f t="shared" si="7"/>
        <v>11.6212408893244</v>
      </c>
      <c r="AD30" s="27" t="s">
        <v>85</v>
      </c>
      <c r="AE30" s="109">
        <v>21.9</v>
      </c>
      <c r="AF30" s="110">
        <f t="shared" si="36"/>
        <v>27.081</v>
      </c>
      <c r="AG30" s="110">
        <f t="shared" si="37"/>
        <v>101.887670322366</v>
      </c>
    </row>
    <row r="31" s="34" customFormat="1" ht="31" customHeight="1" spans="1:33">
      <c r="A31" s="27">
        <v>607007</v>
      </c>
      <c r="B31" s="27" t="s">
        <v>86</v>
      </c>
      <c r="C31" s="27">
        <f t="shared" si="26"/>
        <v>27.3366</v>
      </c>
      <c r="D31" s="66">
        <v>43</v>
      </c>
      <c r="E31" s="67">
        <f t="shared" si="27"/>
        <v>0.0022</v>
      </c>
      <c r="F31" s="27">
        <v>194</v>
      </c>
      <c r="G31" s="67">
        <f t="shared" si="28"/>
        <v>0.0037</v>
      </c>
      <c r="H31" s="72">
        <v>275</v>
      </c>
      <c r="I31" s="84">
        <f t="shared" si="29"/>
        <v>0.0069</v>
      </c>
      <c r="J31" s="85">
        <v>1</v>
      </c>
      <c r="K31" s="67">
        <f t="shared" si="30"/>
        <v>0.0001</v>
      </c>
      <c r="L31" s="91">
        <v>0</v>
      </c>
      <c r="M31" s="87">
        <f t="shared" si="31"/>
        <v>0</v>
      </c>
      <c r="N31" s="72">
        <v>2444.40095</v>
      </c>
      <c r="O31" s="67">
        <f t="shared" si="32"/>
        <v>0.0073</v>
      </c>
      <c r="P31" s="60">
        <v>0</v>
      </c>
      <c r="Q31" s="67">
        <f t="shared" si="16"/>
        <v>0</v>
      </c>
      <c r="R31" s="27">
        <v>3</v>
      </c>
      <c r="S31" s="67">
        <f t="shared" si="17"/>
        <v>0.0183</v>
      </c>
      <c r="T31" s="60">
        <v>0</v>
      </c>
      <c r="U31" s="67">
        <f t="shared" si="33"/>
        <v>0</v>
      </c>
      <c r="V31" s="1">
        <f t="shared" si="18"/>
        <v>3.776</v>
      </c>
      <c r="W31" s="95">
        <f t="shared" si="34"/>
        <v>0.004</v>
      </c>
      <c r="X31" s="99">
        <f t="shared" si="35"/>
        <v>27.3366</v>
      </c>
      <c r="Y31" s="99"/>
      <c r="Z31" s="108">
        <v>37.117</v>
      </c>
      <c r="AA31" s="105">
        <f t="shared" si="6"/>
        <v>-9.7804</v>
      </c>
      <c r="AB31" s="106">
        <f t="shared" si="7"/>
        <v>-26.3501899399197</v>
      </c>
      <c r="AD31" s="27" t="s">
        <v>86</v>
      </c>
      <c r="AE31" s="109">
        <v>14.1</v>
      </c>
      <c r="AF31" s="110">
        <f t="shared" si="36"/>
        <v>23.017</v>
      </c>
      <c r="AG31" s="110">
        <f t="shared" si="37"/>
        <v>18.7669983056002</v>
      </c>
    </row>
    <row r="32" s="34" customFormat="1" ht="31" customHeight="1" spans="1:33">
      <c r="A32" s="27">
        <v>608003</v>
      </c>
      <c r="B32" s="27" t="s">
        <v>19</v>
      </c>
      <c r="C32" s="27">
        <f t="shared" si="26"/>
        <v>68.3415</v>
      </c>
      <c r="D32" s="66">
        <v>90</v>
      </c>
      <c r="E32" s="67">
        <f t="shared" si="27"/>
        <v>0.0045</v>
      </c>
      <c r="F32" s="27">
        <v>953</v>
      </c>
      <c r="G32" s="67">
        <f t="shared" si="28"/>
        <v>0.0181</v>
      </c>
      <c r="H32" s="72">
        <v>591</v>
      </c>
      <c r="I32" s="84">
        <f t="shared" si="29"/>
        <v>0.0148</v>
      </c>
      <c r="J32" s="85">
        <v>2</v>
      </c>
      <c r="K32" s="67">
        <f t="shared" si="30"/>
        <v>0.0002</v>
      </c>
      <c r="L32" s="91">
        <v>0</v>
      </c>
      <c r="M32" s="87">
        <f t="shared" si="31"/>
        <v>0</v>
      </c>
      <c r="N32" s="72">
        <v>7007.42163</v>
      </c>
      <c r="O32" s="67">
        <f t="shared" si="32"/>
        <v>0.021</v>
      </c>
      <c r="P32" s="60">
        <v>0</v>
      </c>
      <c r="Q32" s="67">
        <f t="shared" si="16"/>
        <v>0</v>
      </c>
      <c r="R32" s="27">
        <v>3</v>
      </c>
      <c r="S32" s="67">
        <f t="shared" si="17"/>
        <v>0.0183</v>
      </c>
      <c r="T32" s="60">
        <v>0</v>
      </c>
      <c r="U32" s="67">
        <f t="shared" si="33"/>
        <v>0</v>
      </c>
      <c r="V32" s="1">
        <f t="shared" si="18"/>
        <v>10.126</v>
      </c>
      <c r="W32" s="95">
        <f t="shared" si="34"/>
        <v>0.01</v>
      </c>
      <c r="X32" s="99">
        <f t="shared" si="35"/>
        <v>68.3415</v>
      </c>
      <c r="Y32" s="99"/>
      <c r="Z32" s="108">
        <v>54.5255</v>
      </c>
      <c r="AA32" s="105">
        <f t="shared" si="6"/>
        <v>13.816</v>
      </c>
      <c r="AB32" s="106">
        <f t="shared" si="7"/>
        <v>25.3386030389451</v>
      </c>
      <c r="AD32" s="27" t="s">
        <v>19</v>
      </c>
      <c r="AE32" s="109">
        <v>17.7</v>
      </c>
      <c r="AF32" s="110">
        <f t="shared" si="36"/>
        <v>36.8255</v>
      </c>
      <c r="AG32" s="110">
        <f t="shared" si="37"/>
        <v>85.5820016021506</v>
      </c>
    </row>
    <row r="33" s="34" customFormat="1" ht="31" customHeight="1" spans="1:33">
      <c r="A33" s="27">
        <v>608009</v>
      </c>
      <c r="B33" s="27" t="s">
        <v>87</v>
      </c>
      <c r="C33" s="27">
        <f t="shared" si="26"/>
        <v>54.6732</v>
      </c>
      <c r="D33" s="66">
        <v>84</v>
      </c>
      <c r="E33" s="67">
        <f t="shared" si="27"/>
        <v>0.0042</v>
      </c>
      <c r="F33" s="27">
        <v>1099</v>
      </c>
      <c r="G33" s="67">
        <f t="shared" si="28"/>
        <v>0.0209</v>
      </c>
      <c r="H33" s="72">
        <v>661</v>
      </c>
      <c r="I33" s="84">
        <f t="shared" si="29"/>
        <v>0.0165</v>
      </c>
      <c r="J33" s="85">
        <v>1</v>
      </c>
      <c r="K33" s="67">
        <f t="shared" si="30"/>
        <v>0.0001</v>
      </c>
      <c r="L33" s="91">
        <v>0</v>
      </c>
      <c r="M33" s="87">
        <f t="shared" si="31"/>
        <v>0</v>
      </c>
      <c r="N33" s="72">
        <v>2670.63108</v>
      </c>
      <c r="O33" s="67">
        <f t="shared" si="32"/>
        <v>0.008</v>
      </c>
      <c r="P33" s="60">
        <v>0</v>
      </c>
      <c r="Q33" s="67">
        <f t="shared" si="16"/>
        <v>0</v>
      </c>
      <c r="R33" s="27">
        <v>2</v>
      </c>
      <c r="S33" s="67">
        <f t="shared" si="17"/>
        <v>0.0122</v>
      </c>
      <c r="T33" s="60">
        <v>0</v>
      </c>
      <c r="U33" s="67">
        <f t="shared" si="33"/>
        <v>0</v>
      </c>
      <c r="V33" s="1">
        <f t="shared" si="18"/>
        <v>7.591</v>
      </c>
      <c r="W33" s="95">
        <f t="shared" si="34"/>
        <v>0.008</v>
      </c>
      <c r="X33" s="99">
        <f t="shared" si="35"/>
        <v>54.6732</v>
      </c>
      <c r="Y33" s="99"/>
      <c r="Z33" s="108">
        <v>45.301</v>
      </c>
      <c r="AA33" s="105">
        <f t="shared" si="6"/>
        <v>9.3722</v>
      </c>
      <c r="AB33" s="106">
        <f t="shared" si="7"/>
        <v>20.6887265181784</v>
      </c>
      <c r="AD33" s="27" t="s">
        <v>87</v>
      </c>
      <c r="AE33" s="109">
        <v>16.5</v>
      </c>
      <c r="AF33" s="110">
        <f t="shared" si="36"/>
        <v>28.801</v>
      </c>
      <c r="AG33" s="110">
        <f t="shared" si="37"/>
        <v>89.8309086490052</v>
      </c>
    </row>
    <row r="34" s="34" customFormat="1" ht="31" customHeight="1" spans="1:33">
      <c r="A34" s="27">
        <v>608008</v>
      </c>
      <c r="B34" s="27" t="s">
        <v>20</v>
      </c>
      <c r="C34" s="27">
        <f t="shared" si="26"/>
        <v>34.1708</v>
      </c>
      <c r="D34" s="66">
        <v>30</v>
      </c>
      <c r="E34" s="67">
        <f t="shared" si="27"/>
        <v>0.0015</v>
      </c>
      <c r="F34" s="27">
        <v>454</v>
      </c>
      <c r="G34" s="67">
        <f t="shared" si="28"/>
        <v>0.0086</v>
      </c>
      <c r="H34" s="72">
        <v>340</v>
      </c>
      <c r="I34" s="84">
        <f t="shared" si="29"/>
        <v>0.0085</v>
      </c>
      <c r="J34" s="85">
        <v>1</v>
      </c>
      <c r="K34" s="67">
        <f t="shared" si="30"/>
        <v>0.0001</v>
      </c>
      <c r="L34" s="91">
        <v>0</v>
      </c>
      <c r="M34" s="87">
        <f t="shared" si="31"/>
        <v>0</v>
      </c>
      <c r="N34" s="72">
        <v>3199.55256</v>
      </c>
      <c r="O34" s="67">
        <f t="shared" si="32"/>
        <v>0.0096</v>
      </c>
      <c r="P34" s="60">
        <v>0</v>
      </c>
      <c r="Q34" s="67">
        <f t="shared" si="16"/>
        <v>0</v>
      </c>
      <c r="R34" s="27">
        <v>2</v>
      </c>
      <c r="S34" s="67">
        <f t="shared" si="17"/>
        <v>0.0122</v>
      </c>
      <c r="T34" s="60">
        <v>0</v>
      </c>
      <c r="U34" s="67">
        <f t="shared" si="33"/>
        <v>0</v>
      </c>
      <c r="V34" s="1">
        <f t="shared" si="18"/>
        <v>4.838</v>
      </c>
      <c r="W34" s="95">
        <f t="shared" si="34"/>
        <v>0.005</v>
      </c>
      <c r="X34" s="99">
        <f t="shared" si="35"/>
        <v>34.1708</v>
      </c>
      <c r="Y34" s="99"/>
      <c r="Z34" s="108">
        <v>35.885</v>
      </c>
      <c r="AA34" s="105">
        <f t="shared" si="6"/>
        <v>-1.7142</v>
      </c>
      <c r="AB34" s="106">
        <f t="shared" si="7"/>
        <v>-4.77692629232269</v>
      </c>
      <c r="AD34" s="27" t="s">
        <v>20</v>
      </c>
      <c r="AE34" s="109">
        <v>17.7</v>
      </c>
      <c r="AF34" s="110">
        <f t="shared" si="36"/>
        <v>18.185</v>
      </c>
      <c r="AG34" s="110">
        <f t="shared" si="37"/>
        <v>87.9065163596371</v>
      </c>
    </row>
    <row r="35" s="34" customFormat="1" ht="31" customHeight="1" spans="1:33">
      <c r="A35" s="27">
        <v>608007</v>
      </c>
      <c r="B35" s="27" t="s">
        <v>88</v>
      </c>
      <c r="C35" s="27">
        <f t="shared" si="26"/>
        <v>47.8391</v>
      </c>
      <c r="D35" s="66">
        <v>28</v>
      </c>
      <c r="E35" s="67">
        <f t="shared" si="27"/>
        <v>0.0014</v>
      </c>
      <c r="F35" s="27">
        <v>392</v>
      </c>
      <c r="G35" s="67">
        <f t="shared" si="28"/>
        <v>0.0075</v>
      </c>
      <c r="H35" s="72">
        <v>289</v>
      </c>
      <c r="I35" s="84">
        <f t="shared" si="29"/>
        <v>0.0072</v>
      </c>
      <c r="J35" s="85">
        <v>1</v>
      </c>
      <c r="K35" s="67">
        <f t="shared" si="30"/>
        <v>0.0001</v>
      </c>
      <c r="L35" s="91">
        <v>0</v>
      </c>
      <c r="M35" s="87">
        <f t="shared" si="31"/>
        <v>0</v>
      </c>
      <c r="N35" s="72">
        <v>6425.08992</v>
      </c>
      <c r="O35" s="67">
        <f t="shared" si="32"/>
        <v>0.0193</v>
      </c>
      <c r="P35" s="60">
        <v>0</v>
      </c>
      <c r="Q35" s="67">
        <f t="shared" si="16"/>
        <v>0</v>
      </c>
      <c r="R35" s="27">
        <v>2</v>
      </c>
      <c r="S35" s="67">
        <f t="shared" si="17"/>
        <v>0.0122</v>
      </c>
      <c r="T35" s="60">
        <v>0</v>
      </c>
      <c r="U35" s="67">
        <f t="shared" si="33"/>
        <v>0</v>
      </c>
      <c r="V35" s="1">
        <f t="shared" si="18"/>
        <v>6.67</v>
      </c>
      <c r="W35" s="95">
        <f t="shared" si="34"/>
        <v>0.007</v>
      </c>
      <c r="X35" s="99">
        <f t="shared" si="35"/>
        <v>47.8391</v>
      </c>
      <c r="Y35" s="99"/>
      <c r="Z35" s="108">
        <v>35.175</v>
      </c>
      <c r="AA35" s="105">
        <f t="shared" si="6"/>
        <v>12.6641</v>
      </c>
      <c r="AB35" s="106">
        <f t="shared" si="7"/>
        <v>36.0031272210377</v>
      </c>
      <c r="AD35" s="27" t="s">
        <v>88</v>
      </c>
      <c r="AE35" s="109">
        <v>15.3</v>
      </c>
      <c r="AF35" s="110">
        <f t="shared" si="36"/>
        <v>19.875</v>
      </c>
      <c r="AG35" s="110">
        <f t="shared" si="37"/>
        <v>140.699874213837</v>
      </c>
    </row>
    <row r="36" s="34" customFormat="1" ht="31" customHeight="1" spans="1:33">
      <c r="A36" s="27">
        <v>609005</v>
      </c>
      <c r="B36" s="27" t="s">
        <v>89</v>
      </c>
      <c r="C36" s="27">
        <f t="shared" si="26"/>
        <v>68.3415</v>
      </c>
      <c r="D36" s="66">
        <v>259</v>
      </c>
      <c r="E36" s="67">
        <f t="shared" si="27"/>
        <v>0.0131</v>
      </c>
      <c r="F36" s="27">
        <v>606</v>
      </c>
      <c r="G36" s="67">
        <f t="shared" si="28"/>
        <v>0.0115</v>
      </c>
      <c r="H36" s="72">
        <v>599</v>
      </c>
      <c r="I36" s="84">
        <f t="shared" si="29"/>
        <v>0.015</v>
      </c>
      <c r="J36" s="85">
        <v>1</v>
      </c>
      <c r="K36" s="67">
        <f t="shared" si="30"/>
        <v>0.0001</v>
      </c>
      <c r="L36" s="91">
        <v>0</v>
      </c>
      <c r="M36" s="87">
        <f t="shared" si="31"/>
        <v>0</v>
      </c>
      <c r="N36" s="72">
        <v>5519.805</v>
      </c>
      <c r="O36" s="67">
        <f t="shared" si="32"/>
        <v>0.0166</v>
      </c>
      <c r="P36" s="60">
        <v>0</v>
      </c>
      <c r="Q36" s="67">
        <f t="shared" si="16"/>
        <v>0</v>
      </c>
      <c r="R36" s="27">
        <v>2</v>
      </c>
      <c r="S36" s="67">
        <f t="shared" si="17"/>
        <v>0.0122</v>
      </c>
      <c r="T36" s="60">
        <v>0</v>
      </c>
      <c r="U36" s="67">
        <f t="shared" si="33"/>
        <v>0</v>
      </c>
      <c r="V36" s="1">
        <f t="shared" si="18"/>
        <v>9.718</v>
      </c>
      <c r="W36" s="95">
        <f t="shared" si="34"/>
        <v>0.01</v>
      </c>
      <c r="X36" s="99">
        <f t="shared" si="35"/>
        <v>68.3415</v>
      </c>
      <c r="Y36" s="99"/>
      <c r="Z36" s="108">
        <v>54.5345</v>
      </c>
      <c r="AA36" s="105">
        <f t="shared" si="6"/>
        <v>13.807</v>
      </c>
      <c r="AB36" s="106">
        <f t="shared" si="7"/>
        <v>25.3179180152014</v>
      </c>
      <c r="AD36" s="27" t="s">
        <v>89</v>
      </c>
      <c r="AE36" s="109">
        <v>19.3</v>
      </c>
      <c r="AF36" s="110">
        <f t="shared" si="36"/>
        <v>35.2345</v>
      </c>
      <c r="AG36" s="110">
        <f t="shared" si="37"/>
        <v>93.9618839489705</v>
      </c>
    </row>
    <row r="37" s="34" customFormat="1" ht="31" customHeight="1" spans="1:33">
      <c r="A37" s="27">
        <v>610005</v>
      </c>
      <c r="B37" s="27" t="s">
        <v>21</v>
      </c>
      <c r="C37" s="27">
        <f t="shared" si="26"/>
        <v>41.0049</v>
      </c>
      <c r="D37" s="66">
        <v>17</v>
      </c>
      <c r="E37" s="67">
        <f t="shared" si="27"/>
        <v>0.0009</v>
      </c>
      <c r="F37" s="27">
        <v>124</v>
      </c>
      <c r="G37" s="67">
        <f t="shared" si="28"/>
        <v>0.0024</v>
      </c>
      <c r="H37" s="72">
        <v>245</v>
      </c>
      <c r="I37" s="84">
        <f t="shared" si="29"/>
        <v>0.0061</v>
      </c>
      <c r="J37" s="85">
        <v>1</v>
      </c>
      <c r="K37" s="67">
        <f t="shared" si="30"/>
        <v>0.0001</v>
      </c>
      <c r="L37" s="91">
        <v>0</v>
      </c>
      <c r="M37" s="87">
        <f t="shared" si="31"/>
        <v>0</v>
      </c>
      <c r="N37" s="72">
        <v>7126.185</v>
      </c>
      <c r="O37" s="67">
        <f t="shared" si="32"/>
        <v>0.0214</v>
      </c>
      <c r="P37" s="60">
        <v>0</v>
      </c>
      <c r="Q37" s="67">
        <f t="shared" si="16"/>
        <v>0</v>
      </c>
      <c r="R37" s="27">
        <v>2</v>
      </c>
      <c r="S37" s="67">
        <f t="shared" si="17"/>
        <v>0.0122</v>
      </c>
      <c r="T37" s="60">
        <v>0</v>
      </c>
      <c r="U37" s="67">
        <f t="shared" si="33"/>
        <v>0</v>
      </c>
      <c r="V37" s="1">
        <f t="shared" si="18"/>
        <v>6.168</v>
      </c>
      <c r="W37" s="95">
        <f t="shared" si="34"/>
        <v>0.006</v>
      </c>
      <c r="X37" s="99">
        <f t="shared" si="35"/>
        <v>41.0049</v>
      </c>
      <c r="Y37" s="99"/>
      <c r="Z37" s="108">
        <v>32.3225</v>
      </c>
      <c r="AA37" s="105">
        <f t="shared" si="6"/>
        <v>8.6824</v>
      </c>
      <c r="AB37" s="106">
        <f t="shared" si="7"/>
        <v>26.8617835872844</v>
      </c>
      <c r="AD37" s="27" t="s">
        <v>21</v>
      </c>
      <c r="AE37" s="109">
        <v>9.3</v>
      </c>
      <c r="AF37" s="110">
        <f t="shared" si="36"/>
        <v>23.0225</v>
      </c>
      <c r="AG37" s="110">
        <f t="shared" si="37"/>
        <v>78.1079378868498</v>
      </c>
    </row>
    <row r="38" s="34" customFormat="1" ht="31" customHeight="1" spans="1:33">
      <c r="A38" s="27">
        <v>610003</v>
      </c>
      <c r="B38" s="27" t="s">
        <v>90</v>
      </c>
      <c r="C38" s="27">
        <f t="shared" si="26"/>
        <v>95.6781</v>
      </c>
      <c r="D38" s="66">
        <v>326</v>
      </c>
      <c r="E38" s="67">
        <f t="shared" si="27"/>
        <v>0.0165</v>
      </c>
      <c r="F38" s="27">
        <v>1448</v>
      </c>
      <c r="G38" s="67">
        <f t="shared" si="28"/>
        <v>0.0276</v>
      </c>
      <c r="H38" s="72">
        <v>1393</v>
      </c>
      <c r="I38" s="84">
        <f t="shared" si="29"/>
        <v>0.0349</v>
      </c>
      <c r="J38" s="85">
        <v>1</v>
      </c>
      <c r="K38" s="67">
        <f t="shared" si="30"/>
        <v>0.0001</v>
      </c>
      <c r="L38" s="91">
        <v>1</v>
      </c>
      <c r="M38" s="87">
        <f t="shared" si="31"/>
        <v>0</v>
      </c>
      <c r="N38" s="72">
        <v>4781.62574</v>
      </c>
      <c r="O38" s="67">
        <f t="shared" si="32"/>
        <v>0.0143</v>
      </c>
      <c r="P38" s="60">
        <v>0</v>
      </c>
      <c r="Q38" s="67">
        <f t="shared" si="16"/>
        <v>0</v>
      </c>
      <c r="R38" s="27">
        <v>2</v>
      </c>
      <c r="S38" s="67">
        <f t="shared" si="17"/>
        <v>0.0122</v>
      </c>
      <c r="T38" s="60">
        <v>0</v>
      </c>
      <c r="U38" s="67">
        <f t="shared" si="33"/>
        <v>0</v>
      </c>
      <c r="V38" s="1">
        <f t="shared" si="18"/>
        <v>14.098</v>
      </c>
      <c r="W38" s="95">
        <f t="shared" si="34"/>
        <v>0.014</v>
      </c>
      <c r="X38" s="99">
        <f t="shared" si="35"/>
        <v>95.6781</v>
      </c>
      <c r="Y38" s="99"/>
      <c r="Z38" s="108">
        <v>75.743</v>
      </c>
      <c r="AA38" s="105">
        <f t="shared" si="6"/>
        <v>19.9351</v>
      </c>
      <c r="AB38" s="106">
        <f t="shared" si="7"/>
        <v>26.3193958517619</v>
      </c>
      <c r="AD38" s="27" t="s">
        <v>90</v>
      </c>
      <c r="AE38" s="109">
        <v>18.9</v>
      </c>
      <c r="AF38" s="110">
        <f t="shared" si="36"/>
        <v>56.843</v>
      </c>
      <c r="AG38" s="110">
        <f t="shared" si="37"/>
        <v>68.3199338528931</v>
      </c>
    </row>
    <row r="39" s="34" customFormat="1" ht="31" customHeight="1" spans="1:33">
      <c r="A39" s="27">
        <v>610004</v>
      </c>
      <c r="B39" s="27" t="s">
        <v>91</v>
      </c>
      <c r="C39" s="27">
        <f t="shared" si="26"/>
        <v>61.5074</v>
      </c>
      <c r="D39" s="66">
        <v>426</v>
      </c>
      <c r="E39" s="67">
        <f t="shared" si="27"/>
        <v>0.0215</v>
      </c>
      <c r="F39" s="27">
        <v>588</v>
      </c>
      <c r="G39" s="67">
        <f t="shared" si="28"/>
        <v>0.0112</v>
      </c>
      <c r="H39" s="72">
        <v>642</v>
      </c>
      <c r="I39" s="84">
        <f t="shared" si="29"/>
        <v>0.0161</v>
      </c>
      <c r="J39" s="85">
        <v>2</v>
      </c>
      <c r="K39" s="67">
        <f t="shared" si="30"/>
        <v>0.0002</v>
      </c>
      <c r="L39" s="91">
        <v>0</v>
      </c>
      <c r="M39" s="87">
        <f t="shared" si="31"/>
        <v>0</v>
      </c>
      <c r="N39" s="72">
        <v>1855.98944</v>
      </c>
      <c r="O39" s="67">
        <f t="shared" si="32"/>
        <v>0.0056</v>
      </c>
      <c r="P39" s="60">
        <v>0</v>
      </c>
      <c r="Q39" s="67">
        <f t="shared" si="16"/>
        <v>0</v>
      </c>
      <c r="R39" s="27">
        <v>2</v>
      </c>
      <c r="S39" s="67">
        <f t="shared" si="17"/>
        <v>0.0122</v>
      </c>
      <c r="T39" s="60">
        <v>0</v>
      </c>
      <c r="U39" s="67">
        <f t="shared" si="33"/>
        <v>0</v>
      </c>
      <c r="V39" s="1">
        <f t="shared" si="18"/>
        <v>9.037</v>
      </c>
      <c r="W39" s="95">
        <f t="shared" si="34"/>
        <v>0.009</v>
      </c>
      <c r="X39" s="99">
        <f t="shared" si="35"/>
        <v>61.5074</v>
      </c>
      <c r="Y39" s="99"/>
      <c r="Z39" s="108">
        <v>68.7965</v>
      </c>
      <c r="AA39" s="105">
        <f t="shared" si="6"/>
        <v>-7.2891</v>
      </c>
      <c r="AB39" s="106">
        <f t="shared" si="7"/>
        <v>-10.5951610910439</v>
      </c>
      <c r="AD39" s="27" t="s">
        <v>91</v>
      </c>
      <c r="AE39" s="109">
        <v>16.5</v>
      </c>
      <c r="AF39" s="110">
        <f t="shared" si="36"/>
        <v>52.2965</v>
      </c>
      <c r="AG39" s="110">
        <f t="shared" si="37"/>
        <v>17.6128421596092</v>
      </c>
    </row>
    <row r="40" s="34" customFormat="1" ht="31" customHeight="1" spans="1:33">
      <c r="A40" s="27">
        <v>614003</v>
      </c>
      <c r="B40" s="27" t="s">
        <v>22</v>
      </c>
      <c r="C40" s="27">
        <f t="shared" si="26"/>
        <v>102.5123</v>
      </c>
      <c r="D40" s="66">
        <v>477</v>
      </c>
      <c r="E40" s="67">
        <f t="shared" si="27"/>
        <v>0.0241</v>
      </c>
      <c r="F40" s="27">
        <v>764</v>
      </c>
      <c r="G40" s="67">
        <f t="shared" si="28"/>
        <v>0.0145</v>
      </c>
      <c r="H40" s="72">
        <v>853</v>
      </c>
      <c r="I40" s="84">
        <f t="shared" si="29"/>
        <v>0.0214</v>
      </c>
      <c r="J40" s="85">
        <v>2</v>
      </c>
      <c r="K40" s="67">
        <f t="shared" si="30"/>
        <v>0.0002</v>
      </c>
      <c r="L40" s="91">
        <v>0</v>
      </c>
      <c r="M40" s="87">
        <f t="shared" si="31"/>
        <v>0</v>
      </c>
      <c r="N40" s="72">
        <v>6516.00051</v>
      </c>
      <c r="O40" s="67">
        <f t="shared" si="32"/>
        <v>0.0195</v>
      </c>
      <c r="P40" s="60">
        <v>0</v>
      </c>
      <c r="Q40" s="67">
        <f t="shared" si="16"/>
        <v>0</v>
      </c>
      <c r="R40" s="27">
        <v>3</v>
      </c>
      <c r="S40" s="67">
        <f t="shared" si="17"/>
        <v>0.0183</v>
      </c>
      <c r="T40" s="60">
        <v>3000</v>
      </c>
      <c r="U40" s="67">
        <f t="shared" si="33"/>
        <v>0.057</v>
      </c>
      <c r="V40" s="1">
        <f t="shared" si="18"/>
        <v>15.48</v>
      </c>
      <c r="W40" s="95">
        <f t="shared" si="34"/>
        <v>0.015</v>
      </c>
      <c r="X40" s="99">
        <f t="shared" si="35"/>
        <v>102.5123</v>
      </c>
      <c r="Y40" s="99"/>
      <c r="Z40" s="108">
        <v>89.716</v>
      </c>
      <c r="AA40" s="105">
        <f t="shared" ref="AA40:AA59" si="38">X40-Z40</f>
        <v>12.7963</v>
      </c>
      <c r="AB40" s="106">
        <f t="shared" ref="AB40:AB59" si="39">AA40*100/Z40</f>
        <v>14.2631191760667</v>
      </c>
      <c r="AD40" s="27" t="s">
        <v>22</v>
      </c>
      <c r="AE40" s="109">
        <v>15.9</v>
      </c>
      <c r="AF40" s="110">
        <f t="shared" si="36"/>
        <v>73.816</v>
      </c>
      <c r="AG40" s="110">
        <f t="shared" si="37"/>
        <v>38.8754470575485</v>
      </c>
    </row>
    <row r="41" s="34" customFormat="1" ht="31" customHeight="1" spans="1:33">
      <c r="A41" s="27">
        <v>615010</v>
      </c>
      <c r="B41" s="27" t="s">
        <v>92</v>
      </c>
      <c r="C41" s="27">
        <f t="shared" si="26"/>
        <v>82.0098</v>
      </c>
      <c r="D41" s="66">
        <v>176</v>
      </c>
      <c r="E41" s="67">
        <f t="shared" si="27"/>
        <v>0.0089</v>
      </c>
      <c r="F41" s="27">
        <v>729</v>
      </c>
      <c r="G41" s="67">
        <f t="shared" si="28"/>
        <v>0.0139</v>
      </c>
      <c r="H41" s="72">
        <v>460</v>
      </c>
      <c r="I41" s="84">
        <f t="shared" si="29"/>
        <v>0.0115</v>
      </c>
      <c r="J41" s="85">
        <v>1</v>
      </c>
      <c r="K41" s="67">
        <f t="shared" si="30"/>
        <v>0.0001</v>
      </c>
      <c r="L41" s="91">
        <v>0</v>
      </c>
      <c r="M41" s="87">
        <f t="shared" si="31"/>
        <v>0</v>
      </c>
      <c r="N41" s="72">
        <v>9585.7807</v>
      </c>
      <c r="O41" s="67">
        <f t="shared" si="32"/>
        <v>0.0288</v>
      </c>
      <c r="P41" s="60">
        <v>0</v>
      </c>
      <c r="Q41" s="67">
        <f t="shared" si="16"/>
        <v>0</v>
      </c>
      <c r="R41" s="27">
        <v>2</v>
      </c>
      <c r="S41" s="67">
        <f t="shared" si="17"/>
        <v>0.0122</v>
      </c>
      <c r="T41" s="60">
        <v>0</v>
      </c>
      <c r="U41" s="67">
        <f t="shared" si="33"/>
        <v>0</v>
      </c>
      <c r="V41" s="1">
        <f t="shared" si="18"/>
        <v>11.607</v>
      </c>
      <c r="W41" s="95">
        <f t="shared" si="34"/>
        <v>0.012</v>
      </c>
      <c r="X41" s="99">
        <f t="shared" si="35"/>
        <v>82.0098</v>
      </c>
      <c r="Y41" s="99"/>
      <c r="Z41" s="108">
        <v>57.7495</v>
      </c>
      <c r="AA41" s="105">
        <f t="shared" si="38"/>
        <v>24.2603</v>
      </c>
      <c r="AB41" s="106">
        <f t="shared" si="39"/>
        <v>42.009541208149</v>
      </c>
      <c r="AD41" s="27" t="s">
        <v>92</v>
      </c>
      <c r="AE41" s="109">
        <v>16.9</v>
      </c>
      <c r="AF41" s="110">
        <f t="shared" si="36"/>
        <v>40.8495</v>
      </c>
      <c r="AG41" s="110">
        <f t="shared" si="37"/>
        <v>100.760841625968</v>
      </c>
    </row>
    <row r="42" s="34" customFormat="1" ht="31" customHeight="1" spans="1:33">
      <c r="A42" s="27">
        <v>615007</v>
      </c>
      <c r="B42" s="27" t="s">
        <v>23</v>
      </c>
      <c r="C42" s="27">
        <f t="shared" ref="C42:C58" si="40">X42</f>
        <v>164.0196</v>
      </c>
      <c r="D42" s="66">
        <v>1162</v>
      </c>
      <c r="E42" s="67">
        <f t="shared" si="27"/>
        <v>0.0587</v>
      </c>
      <c r="F42" s="27">
        <v>908</v>
      </c>
      <c r="G42" s="67">
        <f t="shared" ref="G42:G58" si="41">ROUND(F42/$F$7,4)</f>
        <v>0.0173</v>
      </c>
      <c r="H42" s="72">
        <v>957</v>
      </c>
      <c r="I42" s="84">
        <f t="shared" ref="I42:I58" si="42">ROUND(H42/$H$7,4)</f>
        <v>0.024</v>
      </c>
      <c r="J42" s="85">
        <v>1</v>
      </c>
      <c r="K42" s="67">
        <f t="shared" ref="K42:K58" si="43">ROUND(J42/$J$7,4)</f>
        <v>0.0001</v>
      </c>
      <c r="L42" s="91">
        <v>0</v>
      </c>
      <c r="M42" s="87">
        <f t="shared" ref="M42:M58" si="44">ROUND(L42/$L$7,4)</f>
        <v>0</v>
      </c>
      <c r="N42" s="72">
        <v>10713.23136</v>
      </c>
      <c r="O42" s="67">
        <f t="shared" si="32"/>
        <v>0.0321</v>
      </c>
      <c r="P42" s="60">
        <v>0</v>
      </c>
      <c r="Q42" s="67">
        <f t="shared" ref="Q42:Q58" si="45">ROUND(P42/$P$7,4)</f>
        <v>0</v>
      </c>
      <c r="R42" s="27">
        <v>2</v>
      </c>
      <c r="S42" s="67">
        <f t="shared" ref="S42:S58" si="46">ROUND(R42/$R$7,4)</f>
        <v>0.0122</v>
      </c>
      <c r="T42" s="60">
        <v>0</v>
      </c>
      <c r="U42" s="67">
        <f t="shared" si="33"/>
        <v>0</v>
      </c>
      <c r="V42" s="1">
        <f t="shared" ref="V42:V58" si="47">ROUNDDOWN((E42*0.2+G42*0.15+I42*0.09+K42*0.05+M42*0.19+O42*0.22+Q42*0.04+S42*0.03+U42*0.03)*1000,4)</f>
        <v>23.928</v>
      </c>
      <c r="W42" s="95">
        <f t="shared" ref="W42:W58" si="48">ROUND(V42/$V$7,3)</f>
        <v>0.024</v>
      </c>
      <c r="X42" s="99">
        <f t="shared" si="35"/>
        <v>164.0196</v>
      </c>
      <c r="Y42" s="99"/>
      <c r="Z42" s="108">
        <v>141.028</v>
      </c>
      <c r="AA42" s="105">
        <f t="shared" si="38"/>
        <v>22.9916</v>
      </c>
      <c r="AB42" s="106">
        <f t="shared" si="39"/>
        <v>16.3028618430383</v>
      </c>
      <c r="AD42" s="27" t="s">
        <v>23</v>
      </c>
      <c r="AE42" s="109">
        <v>20.5</v>
      </c>
      <c r="AF42" s="110">
        <f t="shared" si="36"/>
        <v>120.528</v>
      </c>
      <c r="AG42" s="110">
        <f t="shared" si="37"/>
        <v>36.084229390681</v>
      </c>
    </row>
    <row r="43" s="34" customFormat="1" ht="31" customHeight="1" spans="1:33">
      <c r="A43" s="27">
        <v>615006</v>
      </c>
      <c r="B43" s="27" t="s">
        <v>93</v>
      </c>
      <c r="C43" s="27">
        <f t="shared" si="40"/>
        <v>75.1757</v>
      </c>
      <c r="D43" s="66">
        <v>209</v>
      </c>
      <c r="E43" s="67">
        <f t="shared" si="27"/>
        <v>0.0106</v>
      </c>
      <c r="F43" s="27">
        <v>1246</v>
      </c>
      <c r="G43" s="67">
        <f t="shared" si="41"/>
        <v>0.0237</v>
      </c>
      <c r="H43" s="72">
        <v>915</v>
      </c>
      <c r="I43" s="84">
        <f t="shared" si="42"/>
        <v>0.0229</v>
      </c>
      <c r="J43" s="85">
        <v>2</v>
      </c>
      <c r="K43" s="67">
        <f t="shared" si="43"/>
        <v>0.0002</v>
      </c>
      <c r="L43" s="91">
        <v>0</v>
      </c>
      <c r="M43" s="87">
        <f t="shared" si="44"/>
        <v>0</v>
      </c>
      <c r="N43" s="72">
        <v>4423.84804</v>
      </c>
      <c r="O43" s="67">
        <f t="shared" si="32"/>
        <v>0.0133</v>
      </c>
      <c r="P43" s="60">
        <v>0</v>
      </c>
      <c r="Q43" s="67">
        <f t="shared" si="45"/>
        <v>0</v>
      </c>
      <c r="R43" s="27">
        <v>2</v>
      </c>
      <c r="S43" s="67">
        <f t="shared" si="46"/>
        <v>0.0122</v>
      </c>
      <c r="T43" s="60">
        <v>0</v>
      </c>
      <c r="U43" s="67">
        <f t="shared" ref="U43:U59" si="49">ROUND(T43/$T$7,4)</f>
        <v>0</v>
      </c>
      <c r="V43" s="1">
        <f t="shared" si="47"/>
        <v>11.038</v>
      </c>
      <c r="W43" s="95">
        <f t="shared" si="48"/>
        <v>0.011</v>
      </c>
      <c r="X43" s="99">
        <f t="shared" si="35"/>
        <v>75.1757</v>
      </c>
      <c r="Y43" s="99"/>
      <c r="Z43" s="108">
        <v>89.4625</v>
      </c>
      <c r="AA43" s="105">
        <f t="shared" si="38"/>
        <v>-14.2868</v>
      </c>
      <c r="AB43" s="106">
        <f t="shared" si="39"/>
        <v>-15.9695961995249</v>
      </c>
      <c r="AD43" s="27" t="s">
        <v>93</v>
      </c>
      <c r="AE43" s="109">
        <v>19.9</v>
      </c>
      <c r="AF43" s="110">
        <f t="shared" si="36"/>
        <v>69.5625</v>
      </c>
      <c r="AG43" s="110">
        <f t="shared" si="37"/>
        <v>8.06929020664871</v>
      </c>
    </row>
    <row r="44" s="34" customFormat="1" ht="31" customHeight="1" spans="1:33">
      <c r="A44" s="27">
        <v>616005</v>
      </c>
      <c r="B44" s="27" t="s">
        <v>94</v>
      </c>
      <c r="C44" s="27">
        <f t="shared" si="40"/>
        <v>95.6781</v>
      </c>
      <c r="D44" s="66">
        <v>249</v>
      </c>
      <c r="E44" s="67">
        <f t="shared" si="27"/>
        <v>0.0126</v>
      </c>
      <c r="F44" s="27">
        <v>1389</v>
      </c>
      <c r="G44" s="67">
        <f t="shared" si="41"/>
        <v>0.0264</v>
      </c>
      <c r="H44" s="72">
        <v>951</v>
      </c>
      <c r="I44" s="84">
        <f t="shared" si="42"/>
        <v>0.0238</v>
      </c>
      <c r="J44" s="85">
        <v>1</v>
      </c>
      <c r="K44" s="67">
        <f t="shared" si="43"/>
        <v>0.0001</v>
      </c>
      <c r="L44" s="91">
        <v>0</v>
      </c>
      <c r="M44" s="87">
        <f t="shared" si="44"/>
        <v>0</v>
      </c>
      <c r="N44" s="72">
        <v>7465.485</v>
      </c>
      <c r="O44" s="67">
        <f t="shared" si="32"/>
        <v>0.0224</v>
      </c>
      <c r="P44" s="60">
        <v>0</v>
      </c>
      <c r="Q44" s="67">
        <f t="shared" si="45"/>
        <v>0</v>
      </c>
      <c r="R44" s="27">
        <v>2</v>
      </c>
      <c r="S44" s="67">
        <f t="shared" si="46"/>
        <v>0.0122</v>
      </c>
      <c r="T44" s="60">
        <v>1000</v>
      </c>
      <c r="U44" s="67">
        <f t="shared" si="49"/>
        <v>0.019</v>
      </c>
      <c r="V44" s="1">
        <f t="shared" si="47"/>
        <v>14.491</v>
      </c>
      <c r="W44" s="95">
        <f t="shared" si="48"/>
        <v>0.014</v>
      </c>
      <c r="X44" s="99">
        <f t="shared" si="35"/>
        <v>95.6781</v>
      </c>
      <c r="Y44" s="99"/>
      <c r="Z44" s="108">
        <v>77.2325</v>
      </c>
      <c r="AA44" s="105">
        <f t="shared" si="38"/>
        <v>18.4456</v>
      </c>
      <c r="AB44" s="106">
        <f t="shared" si="39"/>
        <v>23.8832097886253</v>
      </c>
      <c r="AD44" s="27" t="s">
        <v>94</v>
      </c>
      <c r="AE44" s="109">
        <v>22.5</v>
      </c>
      <c r="AF44" s="110">
        <f t="shared" si="36"/>
        <v>54.7325</v>
      </c>
      <c r="AG44" s="110">
        <f t="shared" si="37"/>
        <v>74.8103960169917</v>
      </c>
    </row>
    <row r="45" s="34" customFormat="1" ht="31" customHeight="1" spans="1:33">
      <c r="A45" s="27">
        <v>616006</v>
      </c>
      <c r="B45" s="27" t="s">
        <v>95</v>
      </c>
      <c r="C45" s="27">
        <f t="shared" si="40"/>
        <v>95.6781</v>
      </c>
      <c r="D45" s="66">
        <v>232</v>
      </c>
      <c r="E45" s="67">
        <f t="shared" si="27"/>
        <v>0.0117</v>
      </c>
      <c r="F45" s="27">
        <v>1283</v>
      </c>
      <c r="G45" s="67">
        <f t="shared" si="41"/>
        <v>0.0244</v>
      </c>
      <c r="H45" s="72">
        <v>954</v>
      </c>
      <c r="I45" s="84">
        <f t="shared" si="42"/>
        <v>0.0239</v>
      </c>
      <c r="J45" s="85">
        <v>1</v>
      </c>
      <c r="K45" s="67">
        <f t="shared" si="43"/>
        <v>0.0001</v>
      </c>
      <c r="L45" s="91">
        <v>0</v>
      </c>
      <c r="M45" s="87">
        <f t="shared" si="44"/>
        <v>0</v>
      </c>
      <c r="N45" s="72">
        <v>7821.41278</v>
      </c>
      <c r="O45" s="67">
        <f t="shared" si="32"/>
        <v>0.0235</v>
      </c>
      <c r="P45" s="60">
        <v>0</v>
      </c>
      <c r="Q45" s="67">
        <f t="shared" si="45"/>
        <v>0</v>
      </c>
      <c r="R45" s="27">
        <v>2</v>
      </c>
      <c r="S45" s="67">
        <f t="shared" si="46"/>
        <v>0.0122</v>
      </c>
      <c r="T45" s="60">
        <v>0</v>
      </c>
      <c r="U45" s="67">
        <f t="shared" si="49"/>
        <v>0</v>
      </c>
      <c r="V45" s="1">
        <f t="shared" si="47"/>
        <v>13.692</v>
      </c>
      <c r="W45" s="95">
        <f t="shared" si="48"/>
        <v>0.014</v>
      </c>
      <c r="X45" s="99">
        <f t="shared" si="35"/>
        <v>95.6781</v>
      </c>
      <c r="Y45" s="99"/>
      <c r="Z45" s="108">
        <v>70.7185</v>
      </c>
      <c r="AA45" s="105">
        <f t="shared" si="38"/>
        <v>24.9596</v>
      </c>
      <c r="AB45" s="106">
        <f t="shared" si="39"/>
        <v>35.294300642689</v>
      </c>
      <c r="AD45" s="27" t="s">
        <v>95</v>
      </c>
      <c r="AE45" s="109">
        <v>17.7</v>
      </c>
      <c r="AF45" s="110">
        <f t="shared" si="36"/>
        <v>53.0185</v>
      </c>
      <c r="AG45" s="110">
        <f t="shared" si="37"/>
        <v>80.4617256240746</v>
      </c>
    </row>
    <row r="46" s="34" customFormat="1" ht="31" customHeight="1" spans="1:33">
      <c r="A46" s="27">
        <v>617008</v>
      </c>
      <c r="B46" s="27" t="s">
        <v>26</v>
      </c>
      <c r="C46" s="27">
        <f t="shared" si="40"/>
        <v>47.8391</v>
      </c>
      <c r="D46" s="66">
        <v>248</v>
      </c>
      <c r="E46" s="67">
        <f t="shared" si="27"/>
        <v>0.0125</v>
      </c>
      <c r="F46" s="27">
        <v>530</v>
      </c>
      <c r="G46" s="67">
        <f t="shared" si="41"/>
        <v>0.0101</v>
      </c>
      <c r="H46" s="72">
        <v>367</v>
      </c>
      <c r="I46" s="84">
        <f t="shared" si="42"/>
        <v>0.0092</v>
      </c>
      <c r="J46" s="85">
        <v>1</v>
      </c>
      <c r="K46" s="67">
        <f t="shared" si="43"/>
        <v>0.0001</v>
      </c>
      <c r="L46" s="91">
        <v>2</v>
      </c>
      <c r="M46" s="87">
        <f t="shared" si="44"/>
        <v>0.0001</v>
      </c>
      <c r="N46" s="72">
        <v>3380.66658</v>
      </c>
      <c r="O46" s="67">
        <f t="shared" si="32"/>
        <v>0.0101</v>
      </c>
      <c r="P46" s="60">
        <v>0</v>
      </c>
      <c r="Q46" s="67">
        <f t="shared" si="45"/>
        <v>0</v>
      </c>
      <c r="R46" s="27">
        <v>2</v>
      </c>
      <c r="S46" s="67">
        <f t="shared" si="46"/>
        <v>0.0122</v>
      </c>
      <c r="T46" s="60">
        <v>0</v>
      </c>
      <c r="U46" s="67">
        <f t="shared" si="49"/>
        <v>0</v>
      </c>
      <c r="V46" s="1">
        <f t="shared" si="47"/>
        <v>7.455</v>
      </c>
      <c r="W46" s="95">
        <f t="shared" si="48"/>
        <v>0.007</v>
      </c>
      <c r="X46" s="99">
        <f t="shared" si="35"/>
        <v>47.8391</v>
      </c>
      <c r="Y46" s="99"/>
      <c r="Z46" s="108">
        <v>50.326</v>
      </c>
      <c r="AA46" s="105">
        <f t="shared" si="38"/>
        <v>-2.4869</v>
      </c>
      <c r="AB46" s="106">
        <f t="shared" si="39"/>
        <v>-4.94158089258037</v>
      </c>
      <c r="AD46" s="27" t="s">
        <v>26</v>
      </c>
      <c r="AE46" s="109">
        <v>18.1</v>
      </c>
      <c r="AF46" s="110">
        <f t="shared" si="36"/>
        <v>32.226</v>
      </c>
      <c r="AG46" s="110">
        <f t="shared" si="37"/>
        <v>48.448768075467</v>
      </c>
    </row>
    <row r="47" s="34" customFormat="1" ht="31" customHeight="1" spans="1:33">
      <c r="A47" s="27">
        <v>617009</v>
      </c>
      <c r="B47" s="27" t="s">
        <v>96</v>
      </c>
      <c r="C47" s="27">
        <f t="shared" si="40"/>
        <v>54.6732</v>
      </c>
      <c r="D47" s="66">
        <v>138</v>
      </c>
      <c r="E47" s="67">
        <f t="shared" si="27"/>
        <v>0.007</v>
      </c>
      <c r="F47" s="27">
        <v>1085</v>
      </c>
      <c r="G47" s="67">
        <f t="shared" si="41"/>
        <v>0.0206</v>
      </c>
      <c r="H47" s="72">
        <v>775</v>
      </c>
      <c r="I47" s="84">
        <f t="shared" si="42"/>
        <v>0.0194</v>
      </c>
      <c r="J47" s="85">
        <v>1</v>
      </c>
      <c r="K47" s="67">
        <f t="shared" si="43"/>
        <v>0.0001</v>
      </c>
      <c r="L47" s="91">
        <v>2</v>
      </c>
      <c r="M47" s="87">
        <f t="shared" si="44"/>
        <v>0.0001</v>
      </c>
      <c r="N47" s="72">
        <v>2520.70315</v>
      </c>
      <c r="O47" s="67">
        <f t="shared" si="32"/>
        <v>0.0076</v>
      </c>
      <c r="P47" s="60">
        <v>0</v>
      </c>
      <c r="Q47" s="67">
        <f t="shared" si="45"/>
        <v>0</v>
      </c>
      <c r="R47" s="27">
        <v>2</v>
      </c>
      <c r="S47" s="67">
        <f t="shared" si="46"/>
        <v>0.0122</v>
      </c>
      <c r="T47" s="60">
        <v>0</v>
      </c>
      <c r="U47" s="67">
        <f t="shared" si="49"/>
        <v>0</v>
      </c>
      <c r="V47" s="1">
        <f t="shared" si="47"/>
        <v>8.298</v>
      </c>
      <c r="W47" s="95">
        <f t="shared" si="48"/>
        <v>0.008</v>
      </c>
      <c r="X47" s="99">
        <f t="shared" si="35"/>
        <v>54.6732</v>
      </c>
      <c r="Y47" s="99"/>
      <c r="Z47" s="108">
        <v>45.373</v>
      </c>
      <c r="AA47" s="105">
        <f t="shared" si="38"/>
        <v>9.3002</v>
      </c>
      <c r="AB47" s="106">
        <f t="shared" si="39"/>
        <v>20.497211998325</v>
      </c>
      <c r="AD47" s="27" t="s">
        <v>96</v>
      </c>
      <c r="AE47" s="109">
        <v>20.5</v>
      </c>
      <c r="AF47" s="110">
        <f t="shared" si="36"/>
        <v>24.873</v>
      </c>
      <c r="AG47" s="110">
        <f t="shared" si="37"/>
        <v>119.809431914124</v>
      </c>
    </row>
    <row r="48" s="34" customFormat="1" ht="31" customHeight="1" spans="1:33">
      <c r="A48" s="27">
        <v>617007</v>
      </c>
      <c r="B48" s="27" t="s">
        <v>25</v>
      </c>
      <c r="C48" s="27">
        <f t="shared" si="40"/>
        <v>41.0049</v>
      </c>
      <c r="D48" s="66">
        <v>138</v>
      </c>
      <c r="E48" s="67">
        <f t="shared" si="27"/>
        <v>0.007</v>
      </c>
      <c r="F48" s="27">
        <v>365</v>
      </c>
      <c r="G48" s="67">
        <f t="shared" si="41"/>
        <v>0.0069</v>
      </c>
      <c r="H48" s="72">
        <v>422</v>
      </c>
      <c r="I48" s="84">
        <f t="shared" si="42"/>
        <v>0.0106</v>
      </c>
      <c r="J48" s="85">
        <v>1</v>
      </c>
      <c r="K48" s="67">
        <f t="shared" si="43"/>
        <v>0.0001</v>
      </c>
      <c r="L48" s="91">
        <v>0</v>
      </c>
      <c r="M48" s="87">
        <f t="shared" si="44"/>
        <v>0</v>
      </c>
      <c r="N48" s="72">
        <v>2674.59375</v>
      </c>
      <c r="O48" s="67">
        <f t="shared" si="32"/>
        <v>0.008</v>
      </c>
      <c r="P48" s="60">
        <v>0</v>
      </c>
      <c r="Q48" s="67">
        <f t="shared" si="45"/>
        <v>0</v>
      </c>
      <c r="R48" s="27">
        <v>2</v>
      </c>
      <c r="S48" s="67">
        <f t="shared" si="46"/>
        <v>0.0122</v>
      </c>
      <c r="T48" s="60">
        <v>0</v>
      </c>
      <c r="U48" s="67">
        <f t="shared" si="49"/>
        <v>0</v>
      </c>
      <c r="V48" s="1">
        <f t="shared" si="47"/>
        <v>5.52</v>
      </c>
      <c r="W48" s="95">
        <f t="shared" si="48"/>
        <v>0.006</v>
      </c>
      <c r="X48" s="99">
        <f t="shared" si="35"/>
        <v>41.0049</v>
      </c>
      <c r="Y48" s="99"/>
      <c r="Z48" s="108">
        <v>36.937</v>
      </c>
      <c r="AA48" s="105">
        <f t="shared" si="38"/>
        <v>4.0679</v>
      </c>
      <c r="AB48" s="106">
        <f t="shared" si="39"/>
        <v>11.013076319138</v>
      </c>
      <c r="AD48" s="27" t="s">
        <v>25</v>
      </c>
      <c r="AE48" s="109">
        <v>14.1</v>
      </c>
      <c r="AF48" s="110">
        <f t="shared" si="36"/>
        <v>22.837</v>
      </c>
      <c r="AG48" s="110">
        <f t="shared" si="37"/>
        <v>79.5546700529842</v>
      </c>
    </row>
    <row r="49" s="34" customFormat="1" ht="31" customHeight="1" spans="1:33">
      <c r="A49" s="27">
        <v>617006</v>
      </c>
      <c r="B49" s="27" t="s">
        <v>24</v>
      </c>
      <c r="C49" s="27">
        <f t="shared" si="40"/>
        <v>54.6732</v>
      </c>
      <c r="D49" s="66">
        <v>119</v>
      </c>
      <c r="E49" s="67">
        <f t="shared" si="27"/>
        <v>0.006</v>
      </c>
      <c r="F49" s="27">
        <v>584</v>
      </c>
      <c r="G49" s="67">
        <f t="shared" si="41"/>
        <v>0.0111</v>
      </c>
      <c r="H49" s="72">
        <v>290</v>
      </c>
      <c r="I49" s="84">
        <f t="shared" si="42"/>
        <v>0.0073</v>
      </c>
      <c r="J49" s="85">
        <v>1</v>
      </c>
      <c r="K49" s="67">
        <f t="shared" si="43"/>
        <v>0.0001</v>
      </c>
      <c r="L49" s="91">
        <v>0</v>
      </c>
      <c r="M49" s="87">
        <f t="shared" si="44"/>
        <v>0</v>
      </c>
      <c r="N49" s="72">
        <v>6230.1488</v>
      </c>
      <c r="O49" s="67">
        <f t="shared" si="32"/>
        <v>0.0187</v>
      </c>
      <c r="P49" s="60">
        <v>0</v>
      </c>
      <c r="Q49" s="67">
        <f t="shared" si="45"/>
        <v>0</v>
      </c>
      <c r="R49" s="27">
        <v>2</v>
      </c>
      <c r="S49" s="67">
        <f t="shared" si="46"/>
        <v>0.0122</v>
      </c>
      <c r="T49" s="60">
        <v>0</v>
      </c>
      <c r="U49" s="67">
        <f t="shared" si="49"/>
        <v>0</v>
      </c>
      <c r="V49" s="1">
        <f t="shared" si="47"/>
        <v>8.007</v>
      </c>
      <c r="W49" s="95">
        <f t="shared" si="48"/>
        <v>0.008</v>
      </c>
      <c r="X49" s="99">
        <f t="shared" si="35"/>
        <v>54.6732</v>
      </c>
      <c r="Y49" s="99"/>
      <c r="Z49" s="108">
        <v>46.9575</v>
      </c>
      <c r="AA49" s="105">
        <f t="shared" si="38"/>
        <v>7.7157</v>
      </c>
      <c r="AB49" s="106">
        <f t="shared" si="39"/>
        <v>16.4312410158122</v>
      </c>
      <c r="AD49" s="27" t="s">
        <v>24</v>
      </c>
      <c r="AE49" s="109">
        <v>19.3</v>
      </c>
      <c r="AF49" s="110">
        <f t="shared" si="36"/>
        <v>27.6575</v>
      </c>
      <c r="AG49" s="110">
        <f t="shared" si="37"/>
        <v>97.6794721142547</v>
      </c>
    </row>
    <row r="50" s="34" customFormat="1" ht="31" customHeight="1" spans="1:33">
      <c r="A50" s="27">
        <v>618004</v>
      </c>
      <c r="B50" s="27" t="s">
        <v>27</v>
      </c>
      <c r="C50" s="27">
        <f t="shared" si="40"/>
        <v>109.3464</v>
      </c>
      <c r="D50" s="66">
        <v>506</v>
      </c>
      <c r="E50" s="67">
        <f t="shared" si="27"/>
        <v>0.0255</v>
      </c>
      <c r="F50" s="27">
        <v>958</v>
      </c>
      <c r="G50" s="67">
        <f t="shared" si="41"/>
        <v>0.0182</v>
      </c>
      <c r="H50" s="72">
        <v>683</v>
      </c>
      <c r="I50" s="84">
        <f t="shared" si="42"/>
        <v>0.0171</v>
      </c>
      <c r="J50" s="85">
        <v>251</v>
      </c>
      <c r="K50" s="67">
        <f t="shared" si="43"/>
        <v>0.0283</v>
      </c>
      <c r="L50" s="91">
        <v>0</v>
      </c>
      <c r="M50" s="87">
        <f t="shared" si="44"/>
        <v>0</v>
      </c>
      <c r="N50" s="72">
        <v>6713.16192</v>
      </c>
      <c r="O50" s="67">
        <f t="shared" si="32"/>
        <v>0.0201</v>
      </c>
      <c r="P50" s="60">
        <v>0</v>
      </c>
      <c r="Q50" s="67">
        <f t="shared" si="45"/>
        <v>0</v>
      </c>
      <c r="R50" s="27">
        <v>2</v>
      </c>
      <c r="S50" s="67">
        <f t="shared" si="46"/>
        <v>0.0122</v>
      </c>
      <c r="T50" s="60">
        <v>0</v>
      </c>
      <c r="U50" s="67">
        <f t="shared" si="49"/>
        <v>0</v>
      </c>
      <c r="V50" s="1">
        <f t="shared" si="47"/>
        <v>15.572</v>
      </c>
      <c r="W50" s="95">
        <f t="shared" si="48"/>
        <v>0.016</v>
      </c>
      <c r="X50" s="99">
        <f t="shared" si="35"/>
        <v>109.3464</v>
      </c>
      <c r="Y50" s="99"/>
      <c r="Z50" s="108">
        <v>86.6245</v>
      </c>
      <c r="AA50" s="105">
        <f t="shared" si="38"/>
        <v>22.7219</v>
      </c>
      <c r="AB50" s="106">
        <f t="shared" si="39"/>
        <v>26.2303389918557</v>
      </c>
      <c r="AD50" s="27" t="s">
        <v>27</v>
      </c>
      <c r="AE50" s="109">
        <v>21.9</v>
      </c>
      <c r="AF50" s="110">
        <f t="shared" si="36"/>
        <v>64.7245</v>
      </c>
      <c r="AG50" s="110">
        <f t="shared" si="37"/>
        <v>68.9412818948003</v>
      </c>
    </row>
    <row r="51" s="34" customFormat="1" ht="31" customHeight="1" spans="1:33">
      <c r="A51" s="27">
        <v>618007</v>
      </c>
      <c r="B51" s="27" t="s">
        <v>97</v>
      </c>
      <c r="C51" s="27">
        <f t="shared" si="40"/>
        <v>13.6683</v>
      </c>
      <c r="D51" s="66">
        <v>38</v>
      </c>
      <c r="E51" s="67">
        <f t="shared" si="27"/>
        <v>0.0019</v>
      </c>
      <c r="F51" s="27">
        <v>116</v>
      </c>
      <c r="G51" s="67">
        <f t="shared" si="41"/>
        <v>0.0022</v>
      </c>
      <c r="H51" s="72">
        <v>71</v>
      </c>
      <c r="I51" s="84">
        <f t="shared" si="42"/>
        <v>0.0018</v>
      </c>
      <c r="J51" s="85">
        <v>1</v>
      </c>
      <c r="K51" s="67">
        <f t="shared" si="43"/>
        <v>0.0001</v>
      </c>
      <c r="L51" s="91">
        <v>0</v>
      </c>
      <c r="M51" s="87">
        <f t="shared" si="44"/>
        <v>0</v>
      </c>
      <c r="N51" s="72">
        <v>850.24835</v>
      </c>
      <c r="O51" s="67">
        <f t="shared" si="32"/>
        <v>0.0026</v>
      </c>
      <c r="P51" s="60">
        <v>0</v>
      </c>
      <c r="Q51" s="67">
        <f t="shared" si="45"/>
        <v>0</v>
      </c>
      <c r="R51" s="27">
        <v>2</v>
      </c>
      <c r="S51" s="67">
        <f t="shared" si="46"/>
        <v>0.0122</v>
      </c>
      <c r="T51" s="60">
        <v>0</v>
      </c>
      <c r="U51" s="67">
        <f t="shared" si="49"/>
        <v>0</v>
      </c>
      <c r="V51" s="1">
        <f t="shared" si="47"/>
        <v>1.815</v>
      </c>
      <c r="W51" s="95">
        <f t="shared" si="48"/>
        <v>0.002</v>
      </c>
      <c r="X51" s="99">
        <f t="shared" si="35"/>
        <v>13.6683</v>
      </c>
      <c r="Y51" s="99"/>
      <c r="Z51" s="108">
        <v>20.9165</v>
      </c>
      <c r="AA51" s="105">
        <f t="shared" si="38"/>
        <v>-7.2482</v>
      </c>
      <c r="AB51" s="106">
        <f t="shared" si="39"/>
        <v>-34.6530251237062</v>
      </c>
      <c r="AD51" s="27" t="s">
        <v>97</v>
      </c>
      <c r="AE51" s="109">
        <v>9.9</v>
      </c>
      <c r="AF51" s="110">
        <f t="shared" si="36"/>
        <v>11.0165</v>
      </c>
      <c r="AG51" s="110">
        <f t="shared" si="37"/>
        <v>24.0711659783053</v>
      </c>
    </row>
    <row r="52" s="34" customFormat="1" ht="31" customHeight="1" spans="1:33">
      <c r="A52" s="27">
        <v>618008</v>
      </c>
      <c r="B52" s="27" t="s">
        <v>98</v>
      </c>
      <c r="C52" s="27">
        <f t="shared" si="40"/>
        <v>20.5025</v>
      </c>
      <c r="D52" s="66">
        <v>46</v>
      </c>
      <c r="E52" s="67">
        <f t="shared" si="27"/>
        <v>0.0023</v>
      </c>
      <c r="F52" s="27">
        <v>326</v>
      </c>
      <c r="G52" s="67">
        <f t="shared" si="41"/>
        <v>0.0062</v>
      </c>
      <c r="H52" s="72">
        <v>102</v>
      </c>
      <c r="I52" s="84">
        <f t="shared" si="42"/>
        <v>0.0026</v>
      </c>
      <c r="J52" s="85">
        <v>2</v>
      </c>
      <c r="K52" s="67">
        <f t="shared" si="43"/>
        <v>0.0002</v>
      </c>
      <c r="L52" s="91">
        <v>0</v>
      </c>
      <c r="M52" s="87">
        <f t="shared" si="44"/>
        <v>0</v>
      </c>
      <c r="N52" s="72">
        <v>883.8879</v>
      </c>
      <c r="O52" s="67">
        <f t="shared" si="32"/>
        <v>0.0027</v>
      </c>
      <c r="P52" s="60">
        <v>0</v>
      </c>
      <c r="Q52" s="67">
        <f t="shared" si="45"/>
        <v>0</v>
      </c>
      <c r="R52" s="27">
        <v>3</v>
      </c>
      <c r="S52" s="67">
        <f t="shared" si="46"/>
        <v>0.0183</v>
      </c>
      <c r="T52" s="60">
        <v>0</v>
      </c>
      <c r="U52" s="67">
        <f t="shared" si="49"/>
        <v>0</v>
      </c>
      <c r="V52" s="1">
        <f t="shared" si="47"/>
        <v>2.777</v>
      </c>
      <c r="W52" s="95">
        <f t="shared" si="48"/>
        <v>0.003</v>
      </c>
      <c r="X52" s="99">
        <f t="shared" si="35"/>
        <v>20.5025</v>
      </c>
      <c r="Y52" s="99"/>
      <c r="Z52" s="108">
        <v>23.4775</v>
      </c>
      <c r="AA52" s="105">
        <f t="shared" si="38"/>
        <v>-2.975</v>
      </c>
      <c r="AB52" s="106">
        <f t="shared" si="39"/>
        <v>-12.6717069534661</v>
      </c>
      <c r="AD52" s="27" t="s">
        <v>98</v>
      </c>
      <c r="AE52" s="109">
        <v>9.9</v>
      </c>
      <c r="AF52" s="110">
        <f t="shared" si="36"/>
        <v>13.5775</v>
      </c>
      <c r="AG52" s="110">
        <f t="shared" si="37"/>
        <v>51.0034984349107</v>
      </c>
    </row>
    <row r="53" s="30" customFormat="1" ht="31" customHeight="1" spans="1:246">
      <c r="A53" s="27">
        <v>619003</v>
      </c>
      <c r="B53" s="27" t="s">
        <v>28</v>
      </c>
      <c r="C53" s="27">
        <f t="shared" si="40"/>
        <v>47.8391</v>
      </c>
      <c r="D53" s="66">
        <v>70</v>
      </c>
      <c r="E53" s="67">
        <f t="shared" si="27"/>
        <v>0.0035</v>
      </c>
      <c r="F53" s="27">
        <v>367</v>
      </c>
      <c r="G53" s="67">
        <f t="shared" si="41"/>
        <v>0.007</v>
      </c>
      <c r="H53" s="72">
        <v>715</v>
      </c>
      <c r="I53" s="84">
        <f t="shared" si="42"/>
        <v>0.0179</v>
      </c>
      <c r="J53" s="85">
        <v>2</v>
      </c>
      <c r="K53" s="67">
        <f t="shared" si="43"/>
        <v>0.0002</v>
      </c>
      <c r="L53" s="91">
        <v>0</v>
      </c>
      <c r="M53" s="87">
        <f t="shared" si="44"/>
        <v>0</v>
      </c>
      <c r="N53" s="72">
        <v>4513.445</v>
      </c>
      <c r="O53" s="67">
        <f t="shared" si="32"/>
        <v>0.0135</v>
      </c>
      <c r="P53" s="60">
        <v>0</v>
      </c>
      <c r="Q53" s="67">
        <f t="shared" si="45"/>
        <v>0</v>
      </c>
      <c r="R53" s="27">
        <v>2</v>
      </c>
      <c r="S53" s="67">
        <f t="shared" si="46"/>
        <v>0.0122</v>
      </c>
      <c r="T53" s="60">
        <v>0</v>
      </c>
      <c r="U53" s="67">
        <f t="shared" si="49"/>
        <v>0</v>
      </c>
      <c r="V53" s="1">
        <f t="shared" si="47"/>
        <v>6.707</v>
      </c>
      <c r="W53" s="95">
        <f t="shared" si="48"/>
        <v>0.007</v>
      </c>
      <c r="X53" s="99">
        <f t="shared" si="35"/>
        <v>47.8391</v>
      </c>
      <c r="Y53" s="99"/>
      <c r="Z53" s="108">
        <v>56.8925</v>
      </c>
      <c r="AA53" s="105">
        <f t="shared" si="38"/>
        <v>-9.0534</v>
      </c>
      <c r="AB53" s="106">
        <f t="shared" si="39"/>
        <v>-15.9131695741969</v>
      </c>
      <c r="AD53" s="27" t="s">
        <v>28</v>
      </c>
      <c r="AE53" s="111">
        <v>20.1</v>
      </c>
      <c r="AF53" s="110">
        <f t="shared" si="36"/>
        <v>36.7925</v>
      </c>
      <c r="AG53" s="110">
        <f t="shared" si="37"/>
        <v>30.0240538153156</v>
      </c>
      <c r="IG53" s="46"/>
      <c r="IH53" s="46"/>
      <c r="II53" s="46"/>
      <c r="IJ53" s="46"/>
      <c r="IK53" s="46"/>
      <c r="IL53" s="46"/>
    </row>
    <row r="54" s="30" customFormat="1" ht="31" customHeight="1" spans="1:246">
      <c r="A54" s="27">
        <v>620004</v>
      </c>
      <c r="B54" s="27" t="s">
        <v>99</v>
      </c>
      <c r="C54" s="27">
        <f t="shared" si="40"/>
        <v>129.8489</v>
      </c>
      <c r="D54" s="66">
        <v>437</v>
      </c>
      <c r="E54" s="67">
        <f t="shared" si="27"/>
        <v>0.0221</v>
      </c>
      <c r="F54" s="27">
        <v>1386</v>
      </c>
      <c r="G54" s="67">
        <f t="shared" si="41"/>
        <v>0.0264</v>
      </c>
      <c r="H54" s="72">
        <v>1456</v>
      </c>
      <c r="I54" s="84">
        <f t="shared" si="42"/>
        <v>0.0365</v>
      </c>
      <c r="J54" s="85">
        <v>252</v>
      </c>
      <c r="K54" s="67">
        <f t="shared" si="43"/>
        <v>0.0284</v>
      </c>
      <c r="L54" s="91">
        <v>0</v>
      </c>
      <c r="M54" s="87">
        <f t="shared" si="44"/>
        <v>0</v>
      </c>
      <c r="N54" s="72">
        <v>8688.172</v>
      </c>
      <c r="O54" s="67">
        <f t="shared" si="32"/>
        <v>0.0261</v>
      </c>
      <c r="P54" s="60">
        <v>0</v>
      </c>
      <c r="Q54" s="67">
        <f t="shared" si="45"/>
        <v>0</v>
      </c>
      <c r="R54" s="27">
        <v>3</v>
      </c>
      <c r="S54" s="67">
        <f t="shared" si="46"/>
        <v>0.0183</v>
      </c>
      <c r="T54" s="60">
        <v>0</v>
      </c>
      <c r="U54" s="67">
        <f t="shared" si="49"/>
        <v>0</v>
      </c>
      <c r="V54" s="1">
        <f t="shared" si="47"/>
        <v>19.376</v>
      </c>
      <c r="W54" s="95">
        <f t="shared" si="48"/>
        <v>0.019</v>
      </c>
      <c r="X54" s="99">
        <f t="shared" si="35"/>
        <v>129.8489</v>
      </c>
      <c r="Y54" s="99"/>
      <c r="Z54" s="108">
        <v>91.9205</v>
      </c>
      <c r="AA54" s="105">
        <f t="shared" si="38"/>
        <v>37.9284</v>
      </c>
      <c r="AB54" s="106">
        <f t="shared" si="39"/>
        <v>41.2621776426368</v>
      </c>
      <c r="AD54" s="27" t="s">
        <v>99</v>
      </c>
      <c r="AE54" s="111">
        <v>18.3</v>
      </c>
      <c r="AF54" s="110">
        <f t="shared" si="36"/>
        <v>73.6205</v>
      </c>
      <c r="AG54" s="110">
        <f t="shared" si="37"/>
        <v>76.3760093995558</v>
      </c>
      <c r="IG54" s="46"/>
      <c r="IH54" s="46"/>
      <c r="II54" s="46"/>
      <c r="IJ54" s="46"/>
      <c r="IK54" s="46"/>
      <c r="IL54" s="46"/>
    </row>
    <row r="55" s="30" customFormat="1" ht="31" customHeight="1" spans="1:246">
      <c r="A55" s="27">
        <v>620005</v>
      </c>
      <c r="B55" s="27" t="s">
        <v>100</v>
      </c>
      <c r="C55" s="27">
        <f t="shared" si="40"/>
        <v>54.6732</v>
      </c>
      <c r="D55" s="66">
        <v>113</v>
      </c>
      <c r="E55" s="67">
        <f t="shared" si="27"/>
        <v>0.0057</v>
      </c>
      <c r="F55" s="27">
        <v>603</v>
      </c>
      <c r="G55" s="67">
        <f t="shared" si="41"/>
        <v>0.0115</v>
      </c>
      <c r="H55" s="72">
        <v>581</v>
      </c>
      <c r="I55" s="84">
        <f t="shared" si="42"/>
        <v>0.0145</v>
      </c>
      <c r="J55" s="85">
        <v>1</v>
      </c>
      <c r="K55" s="67">
        <f t="shared" si="43"/>
        <v>0.0001</v>
      </c>
      <c r="L55" s="91">
        <v>0</v>
      </c>
      <c r="M55" s="87">
        <f t="shared" si="44"/>
        <v>0</v>
      </c>
      <c r="N55" s="72">
        <v>5308.8348</v>
      </c>
      <c r="O55" s="67">
        <f t="shared" si="32"/>
        <v>0.0159</v>
      </c>
      <c r="P55" s="60">
        <v>0</v>
      </c>
      <c r="Q55" s="67">
        <f t="shared" si="45"/>
        <v>0</v>
      </c>
      <c r="R55" s="27">
        <v>2</v>
      </c>
      <c r="S55" s="67">
        <f t="shared" si="46"/>
        <v>0.0122</v>
      </c>
      <c r="T55" s="60">
        <v>0</v>
      </c>
      <c r="U55" s="67">
        <f t="shared" si="49"/>
        <v>0</v>
      </c>
      <c r="V55" s="1">
        <f t="shared" si="47"/>
        <v>8.039</v>
      </c>
      <c r="W55" s="95">
        <f t="shared" si="48"/>
        <v>0.008</v>
      </c>
      <c r="X55" s="99">
        <f t="shared" si="35"/>
        <v>54.6732</v>
      </c>
      <c r="Y55" s="99"/>
      <c r="Z55" s="108">
        <v>40.678</v>
      </c>
      <c r="AA55" s="105">
        <f t="shared" si="38"/>
        <v>13.9952</v>
      </c>
      <c r="AB55" s="106">
        <f t="shared" si="39"/>
        <v>34.4048379959684</v>
      </c>
      <c r="AD55" s="27" t="s">
        <v>100</v>
      </c>
      <c r="AE55" s="111">
        <v>16.5</v>
      </c>
      <c r="AF55" s="110">
        <f t="shared" si="36"/>
        <v>24.178</v>
      </c>
      <c r="AG55" s="110">
        <f t="shared" si="37"/>
        <v>126.127884854</v>
      </c>
      <c r="IG55" s="46"/>
      <c r="IH55" s="46"/>
      <c r="II55" s="46"/>
      <c r="IJ55" s="46"/>
      <c r="IK55" s="46"/>
      <c r="IL55" s="46"/>
    </row>
    <row r="56" s="30" customFormat="1" ht="31" customHeight="1" spans="1:246">
      <c r="A56" s="27">
        <v>620006</v>
      </c>
      <c r="B56" s="27" t="s">
        <v>101</v>
      </c>
      <c r="C56" s="27">
        <f t="shared" si="40"/>
        <v>54.6732</v>
      </c>
      <c r="D56" s="66">
        <v>158</v>
      </c>
      <c r="E56" s="67">
        <f t="shared" si="27"/>
        <v>0.008</v>
      </c>
      <c r="F56" s="27">
        <v>565</v>
      </c>
      <c r="G56" s="67">
        <f t="shared" si="41"/>
        <v>0.0108</v>
      </c>
      <c r="H56" s="72">
        <v>814</v>
      </c>
      <c r="I56" s="84">
        <f t="shared" si="42"/>
        <v>0.0204</v>
      </c>
      <c r="J56" s="85">
        <v>1</v>
      </c>
      <c r="K56" s="67">
        <f t="shared" si="43"/>
        <v>0.0001</v>
      </c>
      <c r="L56" s="91">
        <v>4</v>
      </c>
      <c r="M56" s="87">
        <f t="shared" si="44"/>
        <v>0.0001</v>
      </c>
      <c r="N56" s="72">
        <v>4612.228</v>
      </c>
      <c r="O56" s="67">
        <f t="shared" si="32"/>
        <v>0.0138</v>
      </c>
      <c r="P56" s="60">
        <v>0</v>
      </c>
      <c r="Q56" s="67">
        <f t="shared" si="45"/>
        <v>0</v>
      </c>
      <c r="R56" s="27">
        <v>2</v>
      </c>
      <c r="S56" s="67">
        <f t="shared" si="46"/>
        <v>0.0122</v>
      </c>
      <c r="T56" s="60">
        <v>0</v>
      </c>
      <c r="U56" s="67">
        <f t="shared" si="49"/>
        <v>0</v>
      </c>
      <c r="V56" s="1">
        <f t="shared" si="47"/>
        <v>8.482</v>
      </c>
      <c r="W56" s="95">
        <f t="shared" si="48"/>
        <v>0.008</v>
      </c>
      <c r="X56" s="99">
        <f t="shared" si="35"/>
        <v>54.6732</v>
      </c>
      <c r="Y56" s="99"/>
      <c r="Z56" s="108">
        <v>57.8145</v>
      </c>
      <c r="AA56" s="105">
        <f t="shared" si="38"/>
        <v>-3.1413</v>
      </c>
      <c r="AB56" s="106">
        <f t="shared" si="39"/>
        <v>-5.43341203331344</v>
      </c>
      <c r="AD56" s="27" t="s">
        <v>101</v>
      </c>
      <c r="AE56" s="111">
        <v>15.3</v>
      </c>
      <c r="AF56" s="110">
        <f t="shared" si="36"/>
        <v>42.5145</v>
      </c>
      <c r="AG56" s="110">
        <f t="shared" si="37"/>
        <v>28.5989485940091</v>
      </c>
      <c r="IG56" s="46"/>
      <c r="IH56" s="46"/>
      <c r="II56" s="46"/>
      <c r="IJ56" s="46"/>
      <c r="IK56" s="46"/>
      <c r="IL56" s="46"/>
    </row>
    <row r="57" s="30" customFormat="1" ht="31" customHeight="1" spans="1:246">
      <c r="A57" s="27">
        <v>621003</v>
      </c>
      <c r="B57" s="27" t="s">
        <v>102</v>
      </c>
      <c r="C57" s="27">
        <f t="shared" si="40"/>
        <v>123.0147</v>
      </c>
      <c r="D57" s="66">
        <v>1027</v>
      </c>
      <c r="E57" s="67">
        <f t="shared" si="27"/>
        <v>0.0518</v>
      </c>
      <c r="F57" s="27">
        <v>790</v>
      </c>
      <c r="G57" s="67">
        <f t="shared" si="41"/>
        <v>0.015</v>
      </c>
      <c r="H57" s="72">
        <v>680</v>
      </c>
      <c r="I57" s="84">
        <f t="shared" si="42"/>
        <v>0.017</v>
      </c>
      <c r="J57" s="85">
        <v>2</v>
      </c>
      <c r="K57" s="67">
        <f t="shared" si="43"/>
        <v>0.0002</v>
      </c>
      <c r="L57" s="91">
        <v>0</v>
      </c>
      <c r="M57" s="87">
        <f t="shared" si="44"/>
        <v>0</v>
      </c>
      <c r="N57" s="72">
        <v>6030.70416</v>
      </c>
      <c r="O57" s="67">
        <f t="shared" si="32"/>
        <v>0.0181</v>
      </c>
      <c r="P57" s="60">
        <v>0</v>
      </c>
      <c r="Q57" s="67">
        <f t="shared" si="45"/>
        <v>0</v>
      </c>
      <c r="R57" s="27">
        <v>2</v>
      </c>
      <c r="S57" s="67">
        <f t="shared" si="46"/>
        <v>0.0122</v>
      </c>
      <c r="T57" s="60">
        <v>0</v>
      </c>
      <c r="U57" s="67">
        <f t="shared" si="49"/>
        <v>0</v>
      </c>
      <c r="V57" s="1">
        <f t="shared" si="47"/>
        <v>18.498</v>
      </c>
      <c r="W57" s="95">
        <f t="shared" si="48"/>
        <v>0.018</v>
      </c>
      <c r="X57" s="99">
        <f t="shared" si="35"/>
        <v>123.0147</v>
      </c>
      <c r="Y57" s="99"/>
      <c r="Z57" s="108">
        <v>91.8975</v>
      </c>
      <c r="AA57" s="105">
        <f t="shared" si="38"/>
        <v>31.1172</v>
      </c>
      <c r="AB57" s="106">
        <f t="shared" si="39"/>
        <v>33.8607687913164</v>
      </c>
      <c r="AD57" s="27" t="s">
        <v>102</v>
      </c>
      <c r="AE57" s="111">
        <v>17.7</v>
      </c>
      <c r="AF57" s="110">
        <f t="shared" si="36"/>
        <v>74.1975</v>
      </c>
      <c r="AG57" s="110">
        <f t="shared" si="37"/>
        <v>65.7935914282827</v>
      </c>
      <c r="IG57" s="46"/>
      <c r="IH57" s="46"/>
      <c r="II57" s="46"/>
      <c r="IJ57" s="46"/>
      <c r="IK57" s="46"/>
      <c r="IL57" s="46"/>
    </row>
    <row r="58" s="30" customFormat="1" ht="31" customHeight="1" spans="1:246">
      <c r="A58" s="27">
        <v>621004</v>
      </c>
      <c r="B58" s="27" t="s">
        <v>103</v>
      </c>
      <c r="C58" s="27">
        <f t="shared" si="40"/>
        <v>41.0049</v>
      </c>
      <c r="D58" s="66">
        <v>89</v>
      </c>
      <c r="E58" s="67">
        <f t="shared" si="27"/>
        <v>0.0045</v>
      </c>
      <c r="F58" s="27">
        <v>654</v>
      </c>
      <c r="G58" s="67">
        <f t="shared" si="41"/>
        <v>0.0124</v>
      </c>
      <c r="H58" s="72">
        <v>316</v>
      </c>
      <c r="I58" s="84">
        <f t="shared" si="42"/>
        <v>0.0079</v>
      </c>
      <c r="J58" s="85">
        <v>1</v>
      </c>
      <c r="K58" s="67">
        <f t="shared" si="43"/>
        <v>0.0001</v>
      </c>
      <c r="L58" s="91">
        <v>4</v>
      </c>
      <c r="M58" s="87">
        <f t="shared" si="44"/>
        <v>0.0001</v>
      </c>
      <c r="N58" s="72">
        <v>3026.99436</v>
      </c>
      <c r="O58" s="67">
        <f t="shared" si="32"/>
        <v>0.0091</v>
      </c>
      <c r="P58" s="60">
        <v>0</v>
      </c>
      <c r="Q58" s="67">
        <f t="shared" si="45"/>
        <v>0</v>
      </c>
      <c r="R58" s="27">
        <v>4</v>
      </c>
      <c r="S58" s="67">
        <f t="shared" si="46"/>
        <v>0.0244</v>
      </c>
      <c r="T58" s="60">
        <v>0</v>
      </c>
      <c r="U58" s="67">
        <f t="shared" si="49"/>
        <v>0</v>
      </c>
      <c r="V58" s="1">
        <f t="shared" si="47"/>
        <v>6.229</v>
      </c>
      <c r="W58" s="95">
        <f t="shared" si="48"/>
        <v>0.006</v>
      </c>
      <c r="X58" s="99">
        <f t="shared" si="35"/>
        <v>41.0049</v>
      </c>
      <c r="Y58" s="99"/>
      <c r="Z58" s="108">
        <v>28.395</v>
      </c>
      <c r="AA58" s="105">
        <f t="shared" si="38"/>
        <v>12.6099</v>
      </c>
      <c r="AB58" s="106">
        <f t="shared" si="39"/>
        <v>44.4088748019017</v>
      </c>
      <c r="AD58" s="27" t="s">
        <v>103</v>
      </c>
      <c r="AE58" s="111">
        <v>13.5</v>
      </c>
      <c r="AF58" s="110">
        <f t="shared" si="36"/>
        <v>14.895</v>
      </c>
      <c r="AG58" s="110">
        <f t="shared" si="37"/>
        <v>175.293051359517</v>
      </c>
      <c r="IG58" s="46"/>
      <c r="IH58" s="46"/>
      <c r="II58" s="46"/>
      <c r="IJ58" s="46"/>
      <c r="IK58" s="46"/>
      <c r="IL58" s="46"/>
    </row>
    <row r="59" spans="1:19">
      <c r="A59" s="73"/>
      <c r="B59" s="73"/>
      <c r="C59" s="74"/>
      <c r="D59" s="73"/>
      <c r="E59" s="73"/>
      <c r="P59" s="60">
        <v>0</v>
      </c>
      <c r="R59" s="73"/>
      <c r="S59" s="73"/>
    </row>
  </sheetData>
  <mergeCells count="22">
    <mergeCell ref="A2:X2"/>
    <mergeCell ref="D4:E4"/>
    <mergeCell ref="F4:G4"/>
    <mergeCell ref="H4:I4"/>
    <mergeCell ref="J4:K4"/>
    <mergeCell ref="L4:M4"/>
    <mergeCell ref="N4:Q4"/>
    <mergeCell ref="R4:S4"/>
    <mergeCell ref="T4:U4"/>
    <mergeCell ref="A7:B7"/>
    <mergeCell ref="A8:B8"/>
    <mergeCell ref="A23:B23"/>
    <mergeCell ref="A4:A6"/>
    <mergeCell ref="B4:B6"/>
    <mergeCell ref="C4:C5"/>
    <mergeCell ref="V4:V5"/>
    <mergeCell ref="W4:W5"/>
    <mergeCell ref="X4:X5"/>
    <mergeCell ref="Y4:Y6"/>
    <mergeCell ref="Z4:Z6"/>
    <mergeCell ref="AA4:AA6"/>
    <mergeCell ref="AB4:AB6"/>
  </mergeCells>
  <pageMargins left="0.751388888888889" right="0.751388888888889" top="1" bottom="1" header="0.511805555555556" footer="0.511805555555556"/>
  <pageSetup paperSize="8" scale="60" orientation="landscape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6"/>
  <sheetViews>
    <sheetView topLeftCell="A13" workbookViewId="0">
      <selection activeCell="B33" sqref="B33:I36"/>
    </sheetView>
  </sheetViews>
  <sheetFormatPr defaultColWidth="8.89166666666667" defaultRowHeight="13.5"/>
  <cols>
    <col min="2" max="2" width="93.4416666666667" customWidth="1"/>
  </cols>
  <sheetData>
    <row r="1" s="2" customFormat="1" ht="153" customHeight="1" spans="2:2">
      <c r="B1" s="3" t="s">
        <v>104</v>
      </c>
    </row>
    <row r="4" ht="40.5" spans="2:9">
      <c r="B4" s="4" t="s">
        <v>105</v>
      </c>
      <c r="C4" s="4" t="s">
        <v>106</v>
      </c>
      <c r="D4" s="5" t="s">
        <v>107</v>
      </c>
      <c r="E4" s="5" t="s">
        <v>108</v>
      </c>
      <c r="F4" s="5" t="s">
        <v>109</v>
      </c>
      <c r="G4" s="5" t="s">
        <v>110</v>
      </c>
      <c r="H4" s="4" t="s">
        <v>111</v>
      </c>
      <c r="I4" s="28" t="s">
        <v>112</v>
      </c>
    </row>
    <row r="5" ht="81" spans="2:9">
      <c r="B5" s="6" t="s">
        <v>113</v>
      </c>
      <c r="C5" s="7" t="s">
        <v>114</v>
      </c>
      <c r="D5" s="8" t="s">
        <v>115</v>
      </c>
      <c r="E5" s="9" t="s">
        <v>116</v>
      </c>
      <c r="F5" s="8">
        <v>70</v>
      </c>
      <c r="G5" s="8">
        <v>2</v>
      </c>
      <c r="H5" s="10">
        <v>550</v>
      </c>
      <c r="I5" s="29">
        <f t="shared" ref="I5:I10" si="0">+F5*G5*H5</f>
        <v>77000</v>
      </c>
    </row>
    <row r="6" ht="121.5" spans="2:9">
      <c r="B6" s="11"/>
      <c r="C6" s="12"/>
      <c r="D6" s="9" t="s">
        <v>117</v>
      </c>
      <c r="E6" s="9" t="s">
        <v>118</v>
      </c>
      <c r="F6" s="8">
        <v>70</v>
      </c>
      <c r="G6" s="8">
        <v>2</v>
      </c>
      <c r="H6" s="10">
        <v>550</v>
      </c>
      <c r="I6" s="29">
        <f t="shared" si="0"/>
        <v>77000</v>
      </c>
    </row>
    <row r="7" ht="67.5" spans="2:9">
      <c r="B7" s="11"/>
      <c r="C7" s="12"/>
      <c r="D7" s="8" t="s">
        <v>119</v>
      </c>
      <c r="E7" s="8" t="s">
        <v>120</v>
      </c>
      <c r="F7" s="8">
        <v>110</v>
      </c>
      <c r="G7" s="8">
        <v>2</v>
      </c>
      <c r="H7" s="10">
        <v>550</v>
      </c>
      <c r="I7" s="29">
        <f t="shared" si="0"/>
        <v>121000</v>
      </c>
    </row>
    <row r="8" ht="67.5" spans="2:9">
      <c r="B8" s="11"/>
      <c r="C8" s="12"/>
      <c r="D8" s="8" t="s">
        <v>121</v>
      </c>
      <c r="E8" s="8" t="s">
        <v>122</v>
      </c>
      <c r="F8" s="8">
        <v>50</v>
      </c>
      <c r="G8" s="8">
        <v>1</v>
      </c>
      <c r="H8" s="10">
        <v>550</v>
      </c>
      <c r="I8" s="29">
        <f t="shared" si="0"/>
        <v>27500</v>
      </c>
    </row>
    <row r="9" ht="67.5" spans="2:9">
      <c r="B9" s="11"/>
      <c r="C9" s="12"/>
      <c r="D9" s="8" t="s">
        <v>123</v>
      </c>
      <c r="E9" s="8" t="s">
        <v>124</v>
      </c>
      <c r="F9" s="8">
        <v>150</v>
      </c>
      <c r="G9" s="8">
        <v>2</v>
      </c>
      <c r="H9" s="10">
        <v>550</v>
      </c>
      <c r="I9" s="29">
        <f t="shared" si="0"/>
        <v>165000</v>
      </c>
    </row>
    <row r="10" ht="54.75" spans="2:9">
      <c r="B10" s="13"/>
      <c r="C10" s="14"/>
      <c r="D10" s="9" t="s">
        <v>125</v>
      </c>
      <c r="E10" s="8" t="s">
        <v>124</v>
      </c>
      <c r="F10" s="8">
        <v>400</v>
      </c>
      <c r="G10" s="8">
        <v>2</v>
      </c>
      <c r="H10" s="10">
        <v>550</v>
      </c>
      <c r="I10" s="29">
        <f t="shared" si="0"/>
        <v>440000</v>
      </c>
    </row>
    <row r="14" spans="2:8">
      <c r="B14" s="15" t="s">
        <v>126</v>
      </c>
      <c r="C14" s="16" t="s">
        <v>5</v>
      </c>
      <c r="D14" s="16" t="s">
        <v>127</v>
      </c>
      <c r="E14" s="16" t="s">
        <v>128</v>
      </c>
      <c r="F14" s="16" t="s">
        <v>129</v>
      </c>
      <c r="G14" s="16" t="s">
        <v>130</v>
      </c>
      <c r="H14" s="16" t="s">
        <v>131</v>
      </c>
    </row>
    <row r="15" ht="409.5" spans="2:8">
      <c r="B15" s="17" t="s">
        <v>132</v>
      </c>
      <c r="C15" s="18">
        <v>10</v>
      </c>
      <c r="D15" s="19" t="s">
        <v>133</v>
      </c>
      <c r="E15" s="18"/>
      <c r="F15" s="18">
        <v>0</v>
      </c>
      <c r="G15" s="18">
        <v>0</v>
      </c>
      <c r="H15" s="18">
        <v>0</v>
      </c>
    </row>
    <row r="16" ht="216" spans="2:8">
      <c r="B16" s="17" t="s">
        <v>134</v>
      </c>
      <c r="C16" s="18">
        <v>6.36</v>
      </c>
      <c r="D16" s="18">
        <v>0</v>
      </c>
      <c r="E16" s="19" t="s">
        <v>135</v>
      </c>
      <c r="F16" s="19" t="s">
        <v>136</v>
      </c>
      <c r="G16" s="19" t="s">
        <v>137</v>
      </c>
      <c r="H16" s="18">
        <v>0</v>
      </c>
    </row>
    <row r="17" ht="132" spans="2:8">
      <c r="B17" s="17" t="s">
        <v>138</v>
      </c>
      <c r="C17" s="18">
        <v>1</v>
      </c>
      <c r="D17" s="18"/>
      <c r="E17" s="19" t="s">
        <v>135</v>
      </c>
      <c r="F17" s="19"/>
      <c r="G17" s="19"/>
      <c r="H17" s="18"/>
    </row>
    <row r="18" ht="132" spans="2:8">
      <c r="B18" s="20" t="s">
        <v>139</v>
      </c>
      <c r="C18" s="18">
        <v>1</v>
      </c>
      <c r="D18" s="18"/>
      <c r="E18" s="19" t="s">
        <v>135</v>
      </c>
      <c r="F18" s="19"/>
      <c r="G18" s="19"/>
      <c r="H18" s="18"/>
    </row>
    <row r="19" ht="252" spans="2:8">
      <c r="B19" s="17" t="s">
        <v>140</v>
      </c>
      <c r="C19" s="18">
        <v>1</v>
      </c>
      <c r="D19" s="18">
        <v>0</v>
      </c>
      <c r="E19" s="18"/>
      <c r="F19" s="18">
        <v>0</v>
      </c>
      <c r="G19" s="18">
        <v>0</v>
      </c>
      <c r="H19" s="19" t="s">
        <v>141</v>
      </c>
    </row>
    <row r="21" ht="40.5" spans="2:9">
      <c r="B21" s="4" t="s">
        <v>105</v>
      </c>
      <c r="C21" s="4" t="s">
        <v>106</v>
      </c>
      <c r="D21" s="5" t="s">
        <v>107</v>
      </c>
      <c r="E21" s="5" t="s">
        <v>108</v>
      </c>
      <c r="F21" s="5" t="s">
        <v>109</v>
      </c>
      <c r="G21" s="5" t="s">
        <v>110</v>
      </c>
      <c r="H21" s="4" t="s">
        <v>111</v>
      </c>
      <c r="I21" s="28" t="s">
        <v>112</v>
      </c>
    </row>
    <row r="22" spans="2:9">
      <c r="B22" s="6" t="s">
        <v>142</v>
      </c>
      <c r="C22" s="7" t="s">
        <v>143</v>
      </c>
      <c r="D22" s="21" t="s">
        <v>144</v>
      </c>
      <c r="E22" s="22" t="s">
        <v>145</v>
      </c>
      <c r="F22" s="23">
        <v>70</v>
      </c>
      <c r="G22" s="23">
        <v>2</v>
      </c>
      <c r="H22" s="10">
        <v>550</v>
      </c>
      <c r="I22" s="29">
        <f t="shared" ref="I22:I26" si="1">+F22*G22*H22</f>
        <v>77000</v>
      </c>
    </row>
    <row r="23" spans="2:9">
      <c r="B23" s="11"/>
      <c r="C23" s="12"/>
      <c r="D23" s="21" t="s">
        <v>146</v>
      </c>
      <c r="E23" s="22" t="s">
        <v>145</v>
      </c>
      <c r="F23" s="23">
        <v>98</v>
      </c>
      <c r="G23" s="23">
        <v>2</v>
      </c>
      <c r="H23" s="10">
        <v>550</v>
      </c>
      <c r="I23" s="29">
        <f t="shared" si="1"/>
        <v>107800</v>
      </c>
    </row>
    <row r="24" spans="2:9">
      <c r="B24" s="11"/>
      <c r="C24" s="12"/>
      <c r="D24" s="24" t="s">
        <v>147</v>
      </c>
      <c r="E24" s="22" t="s">
        <v>145</v>
      </c>
      <c r="F24" s="23">
        <v>150</v>
      </c>
      <c r="G24" s="23">
        <v>3</v>
      </c>
      <c r="H24" s="10">
        <v>550</v>
      </c>
      <c r="I24" s="29">
        <f t="shared" si="1"/>
        <v>247500</v>
      </c>
    </row>
    <row r="25" spans="2:9">
      <c r="B25" s="11"/>
      <c r="C25" s="12"/>
      <c r="D25" s="24" t="s">
        <v>148</v>
      </c>
      <c r="E25" s="22" t="s">
        <v>145</v>
      </c>
      <c r="F25" s="23">
        <v>30</v>
      </c>
      <c r="G25" s="23">
        <v>3</v>
      </c>
      <c r="H25" s="10">
        <v>550</v>
      </c>
      <c r="I25" s="29">
        <f t="shared" si="1"/>
        <v>49500</v>
      </c>
    </row>
    <row r="26" spans="2:9">
      <c r="B26" s="13"/>
      <c r="C26" s="14"/>
      <c r="D26" s="24" t="s">
        <v>149</v>
      </c>
      <c r="E26" s="22" t="s">
        <v>145</v>
      </c>
      <c r="F26" s="23">
        <v>50</v>
      </c>
      <c r="G26" s="23">
        <v>3</v>
      </c>
      <c r="H26" s="10">
        <v>550</v>
      </c>
      <c r="I26" s="29">
        <f t="shared" si="1"/>
        <v>82500</v>
      </c>
    </row>
    <row r="29" ht="40.5" spans="2:10">
      <c r="B29" s="25"/>
      <c r="C29" s="4" t="s">
        <v>105</v>
      </c>
      <c r="D29" s="4" t="s">
        <v>106</v>
      </c>
      <c r="E29" s="5" t="s">
        <v>107</v>
      </c>
      <c r="F29" s="5" t="s">
        <v>108</v>
      </c>
      <c r="G29" s="5" t="s">
        <v>109</v>
      </c>
      <c r="H29" s="5" t="s">
        <v>110</v>
      </c>
      <c r="I29" s="4" t="s">
        <v>111</v>
      </c>
      <c r="J29" s="28" t="s">
        <v>112</v>
      </c>
    </row>
    <row r="30" ht="40.5" spans="2:10">
      <c r="B30" s="25"/>
      <c r="C30" s="26" t="s">
        <v>150</v>
      </c>
      <c r="D30" s="27" t="s">
        <v>151</v>
      </c>
      <c r="E30" s="8" t="s">
        <v>152</v>
      </c>
      <c r="F30" s="8" t="s">
        <v>153</v>
      </c>
      <c r="G30" s="8">
        <v>50</v>
      </c>
      <c r="H30" s="8">
        <v>2</v>
      </c>
      <c r="I30" s="10">
        <v>550</v>
      </c>
      <c r="J30" s="29">
        <f>+G30*H30*I30</f>
        <v>55000</v>
      </c>
    </row>
    <row r="31" ht="40.5" spans="2:10">
      <c r="B31" s="25"/>
      <c r="C31" s="26" t="s">
        <v>154</v>
      </c>
      <c r="D31" s="27" t="s">
        <v>155</v>
      </c>
      <c r="E31" s="23" t="s">
        <v>156</v>
      </c>
      <c r="F31" s="8" t="s">
        <v>153</v>
      </c>
      <c r="G31" s="23">
        <v>70</v>
      </c>
      <c r="H31" s="23">
        <v>3</v>
      </c>
      <c r="I31" s="10">
        <v>550</v>
      </c>
      <c r="J31" s="29">
        <f>+G31*H31*I31</f>
        <v>115500</v>
      </c>
    </row>
    <row r="33" ht="40.5" spans="2:9">
      <c r="B33" s="4" t="s">
        <v>105</v>
      </c>
      <c r="C33" s="4" t="s">
        <v>106</v>
      </c>
      <c r="D33" s="5" t="s">
        <v>107</v>
      </c>
      <c r="E33" s="5" t="s">
        <v>108</v>
      </c>
      <c r="F33" s="5" t="s">
        <v>109</v>
      </c>
      <c r="G33" s="5" t="s">
        <v>110</v>
      </c>
      <c r="H33" s="4" t="s">
        <v>111</v>
      </c>
      <c r="I33" s="28" t="s">
        <v>112</v>
      </c>
    </row>
    <row r="34" ht="54" spans="2:9">
      <c r="B34" s="6" t="s">
        <v>157</v>
      </c>
      <c r="C34" s="7" t="s">
        <v>158</v>
      </c>
      <c r="D34" s="8" t="s">
        <v>159</v>
      </c>
      <c r="E34" s="8" t="s">
        <v>160</v>
      </c>
      <c r="F34" s="23">
        <v>50</v>
      </c>
      <c r="G34" s="23">
        <v>2</v>
      </c>
      <c r="H34" s="10">
        <v>550</v>
      </c>
      <c r="I34" s="29">
        <f t="shared" ref="I34:I36" si="2">+F34*G34*H34</f>
        <v>55000</v>
      </c>
    </row>
    <row r="35" ht="54" spans="2:9">
      <c r="B35" s="11"/>
      <c r="C35" s="12"/>
      <c r="D35" s="8" t="s">
        <v>161</v>
      </c>
      <c r="E35" s="8" t="s">
        <v>162</v>
      </c>
      <c r="F35" s="23">
        <v>18</v>
      </c>
      <c r="G35" s="23">
        <v>2</v>
      </c>
      <c r="H35" s="10">
        <v>550</v>
      </c>
      <c r="I35" s="29">
        <f t="shared" si="2"/>
        <v>19800</v>
      </c>
    </row>
    <row r="36" ht="67.5" spans="2:9">
      <c r="B36" s="13"/>
      <c r="C36" s="14"/>
      <c r="D36" s="8" t="s">
        <v>163</v>
      </c>
      <c r="E36" s="8" t="s">
        <v>164</v>
      </c>
      <c r="F36" s="23">
        <v>30</v>
      </c>
      <c r="G36" s="23">
        <v>4</v>
      </c>
      <c r="H36" s="10">
        <v>550</v>
      </c>
      <c r="I36" s="29">
        <f t="shared" si="2"/>
        <v>66000</v>
      </c>
    </row>
  </sheetData>
  <mergeCells count="6">
    <mergeCell ref="B5:B10"/>
    <mergeCell ref="B22:B26"/>
    <mergeCell ref="B34:B36"/>
    <mergeCell ref="C5:C10"/>
    <mergeCell ref="C22:C26"/>
    <mergeCell ref="C34:C36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J11"/>
  <sheetViews>
    <sheetView workbookViewId="0">
      <selection activeCell="G8" sqref="G8"/>
    </sheetView>
  </sheetViews>
  <sheetFormatPr defaultColWidth="8.89166666666667" defaultRowHeight="13.5"/>
  <cols>
    <col min="3" max="3" width="13.1083333333333" customWidth="1"/>
    <col min="4" max="4" width="12.225" customWidth="1"/>
    <col min="10" max="11" width="12.8916666666667"/>
  </cols>
  <sheetData>
    <row r="2" ht="142.5" spans="3:3">
      <c r="C2" s="1" t="s">
        <v>165</v>
      </c>
    </row>
    <row r="3" spans="3:10">
      <c r="C3">
        <v>3</v>
      </c>
      <c r="D3" t="s">
        <v>40</v>
      </c>
      <c r="E3">
        <v>3</v>
      </c>
      <c r="G3">
        <v>3</v>
      </c>
      <c r="H3">
        <v>3</v>
      </c>
      <c r="I3" t="s">
        <v>40</v>
      </c>
      <c r="J3">
        <v>3</v>
      </c>
    </row>
    <row r="4" spans="3:10">
      <c r="C4">
        <v>5</v>
      </c>
      <c r="D4" t="s">
        <v>166</v>
      </c>
      <c r="E4">
        <v>20</v>
      </c>
      <c r="G4">
        <v>5</v>
      </c>
      <c r="H4">
        <v>5</v>
      </c>
      <c r="I4" t="s">
        <v>166</v>
      </c>
      <c r="J4">
        <v>20</v>
      </c>
    </row>
    <row r="5" spans="3:10">
      <c r="C5">
        <v>7</v>
      </c>
      <c r="D5" t="s">
        <v>38</v>
      </c>
      <c r="E5">
        <v>19</v>
      </c>
      <c r="G5">
        <v>13</v>
      </c>
      <c r="H5">
        <v>7</v>
      </c>
      <c r="I5" t="s">
        <v>167</v>
      </c>
      <c r="J5">
        <v>15</v>
      </c>
    </row>
    <row r="6" spans="3:10">
      <c r="C6">
        <v>9</v>
      </c>
      <c r="D6" t="s">
        <v>168</v>
      </c>
      <c r="E6">
        <v>22</v>
      </c>
      <c r="G6">
        <v>17</v>
      </c>
      <c r="H6">
        <v>9</v>
      </c>
      <c r="I6" t="s">
        <v>169</v>
      </c>
      <c r="J6">
        <v>9</v>
      </c>
    </row>
    <row r="7" spans="3:10">
      <c r="C7">
        <v>11</v>
      </c>
      <c r="D7" t="s">
        <v>170</v>
      </c>
      <c r="E7">
        <v>4</v>
      </c>
      <c r="G7">
        <v>19</v>
      </c>
      <c r="H7">
        <v>11</v>
      </c>
      <c r="I7" t="s">
        <v>171</v>
      </c>
      <c r="J7">
        <v>5</v>
      </c>
    </row>
    <row r="8" spans="3:10">
      <c r="C8">
        <v>13</v>
      </c>
      <c r="D8" t="s">
        <v>167</v>
      </c>
      <c r="E8">
        <v>15</v>
      </c>
      <c r="G8">
        <v>7</v>
      </c>
      <c r="H8">
        <v>13</v>
      </c>
      <c r="I8" t="s">
        <v>38</v>
      </c>
      <c r="J8">
        <v>19</v>
      </c>
    </row>
    <row r="9" spans="3:10">
      <c r="C9">
        <v>15</v>
      </c>
      <c r="D9" t="s">
        <v>172</v>
      </c>
      <c r="E9">
        <v>3</v>
      </c>
      <c r="G9">
        <v>9</v>
      </c>
      <c r="H9">
        <v>15</v>
      </c>
      <c r="I9" t="s">
        <v>168</v>
      </c>
      <c r="J9">
        <v>22</v>
      </c>
    </row>
    <row r="10" spans="3:10">
      <c r="C10">
        <v>17</v>
      </c>
      <c r="D10" t="s">
        <v>169</v>
      </c>
      <c r="E10">
        <v>9</v>
      </c>
      <c r="G10">
        <v>11</v>
      </c>
      <c r="H10">
        <v>17</v>
      </c>
      <c r="I10" t="s">
        <v>170</v>
      </c>
      <c r="J10">
        <v>4</v>
      </c>
    </row>
    <row r="11" spans="3:10">
      <c r="C11">
        <v>19</v>
      </c>
      <c r="D11" t="s">
        <v>171</v>
      </c>
      <c r="E11">
        <v>5</v>
      </c>
      <c r="G11">
        <v>15</v>
      </c>
      <c r="H11">
        <v>19</v>
      </c>
      <c r="I11" t="s">
        <v>172</v>
      </c>
      <c r="J11">
        <v>3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 </vt:lpstr>
      <vt:lpstr>不要-附件15市县（非珠）</vt:lpstr>
      <vt:lpstr>材料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龙玉珊</dc:creator>
  <cp:lastModifiedBy>谢珍妮</cp:lastModifiedBy>
  <dcterms:created xsi:type="dcterms:W3CDTF">2018-09-18T01:26:00Z</dcterms:created>
  <dcterms:modified xsi:type="dcterms:W3CDTF">2022-05-09T07:17:59Z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